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81" yWindow="975" windowWidth="14955" windowHeight="5970" activeTab="6"/>
  </bookViews>
  <sheets>
    <sheet name="１０" sheetId="1" r:id="rId1"/>
    <sheet name="１２" sheetId="2" r:id="rId2"/>
    <sheet name="１４" sheetId="3" r:id="rId3"/>
    <sheet name="１６" sheetId="4" r:id="rId4"/>
    <sheet name="１８" sheetId="5" r:id="rId5"/>
    <sheet name="２０" sheetId="6" r:id="rId6"/>
    <sheet name="２２" sheetId="7" r:id="rId7"/>
  </sheets>
  <definedNames/>
  <calcPr fullCalcOnLoad="1"/>
</workbook>
</file>

<file path=xl/sharedStrings.xml><?xml version="1.0" encoding="utf-8"?>
<sst xmlns="http://schemas.openxmlformats.org/spreadsheetml/2006/main" count="1168" uniqueCount="493">
  <si>
    <t>10 人  口</t>
  </si>
  <si>
    <t>（単位：人、世帯）</t>
  </si>
  <si>
    <t>人　　　　　　　　  　　　口</t>
  </si>
  <si>
    <r>
      <t>年 次</t>
    </r>
    <r>
      <rPr>
        <sz val="12"/>
        <rFont val="ＭＳ 明朝"/>
        <family val="1"/>
      </rPr>
      <t xml:space="preserve"> 及 び　　　　　　月　　　 次</t>
    </r>
  </si>
  <si>
    <t>男</t>
  </si>
  <si>
    <t>女</t>
  </si>
  <si>
    <r>
      <t>女 100人 に　　　対</t>
    </r>
    <r>
      <rPr>
        <sz val="12"/>
        <rFont val="ＭＳ 明朝"/>
        <family val="1"/>
      </rPr>
      <t xml:space="preserve"> す る 男</t>
    </r>
  </si>
  <si>
    <t xml:space="preserve">   49</t>
  </si>
  <si>
    <t xml:space="preserve">      50 ※</t>
  </si>
  <si>
    <t xml:space="preserve">   51</t>
  </si>
  <si>
    <t xml:space="preserve">   52</t>
  </si>
  <si>
    <t xml:space="preserve">   53</t>
  </si>
  <si>
    <t xml:space="preserve">   54</t>
  </si>
  <si>
    <t xml:space="preserve">      55 ※</t>
  </si>
  <si>
    <t xml:space="preserve">   56</t>
  </si>
  <si>
    <t xml:space="preserve">   57</t>
  </si>
  <si>
    <t xml:space="preserve">   58</t>
  </si>
  <si>
    <t xml:space="preserve">   59</t>
  </si>
  <si>
    <t xml:space="preserve">      60 ※</t>
  </si>
  <si>
    <t xml:space="preserve">   61</t>
  </si>
  <si>
    <t xml:space="preserve">   62</t>
  </si>
  <si>
    <t xml:space="preserve">   63</t>
  </si>
  <si>
    <t>…</t>
  </si>
  <si>
    <r>
      <t>注１  大正元年～昭和35年は各年末現在（国勢調査年は</t>
    </r>
    <r>
      <rPr>
        <sz val="12"/>
        <rFont val="ＭＳ 明朝"/>
        <family val="1"/>
      </rPr>
      <t>10月１日現在）、昭和19年は２月22日現在人口（人口調査）、昭和20年は11月１日現在人口（人口調査）、昭和21年は４月26日現在人口（人口調査）、昭和36年以降は10月１日現在の推計人口である。</t>
    </r>
  </si>
  <si>
    <r>
      <t xml:space="preserve">  ２  世帯数は、昭和5</t>
    </r>
    <r>
      <rPr>
        <sz val="12"/>
        <rFont val="ＭＳ 明朝"/>
        <family val="1"/>
      </rPr>
      <t>9年までは普通世帯と準世帯の合計、昭和60年以降は一般世帯と施設等の世帯の合計である。</t>
    </r>
  </si>
  <si>
    <t>資料　石川県統計情報室</t>
  </si>
  <si>
    <t>人  口 11</t>
  </si>
  <si>
    <t>３　　　人      　　　　　　口</t>
  </si>
  <si>
    <t>１０　　人 　口 　及　 び　 世　 帯　 数　 の　 推　 移</t>
  </si>
  <si>
    <t>人　　　　　　　　  　　　口</t>
  </si>
  <si>
    <t>年　  　次</t>
  </si>
  <si>
    <t>総　  数</t>
  </si>
  <si>
    <t>増 加 数</t>
  </si>
  <si>
    <t>増 加 率　　　（％）</t>
  </si>
  <si>
    <t>世 帯 数</t>
  </si>
  <si>
    <t>総　  数</t>
  </si>
  <si>
    <t xml:space="preserve">  ３　※のある年は国勢調査による。</t>
  </si>
  <si>
    <r>
      <t>　４　「増加数」及び「増加率」は、掲載されている前回と比較したものである。ただし、大正元年については明治41年と平成</t>
    </r>
    <r>
      <rPr>
        <sz val="12"/>
        <rFont val="ＭＳ 明朝"/>
        <family val="1"/>
      </rPr>
      <t>16</t>
    </r>
    <r>
      <rPr>
        <sz val="12"/>
        <rFont val="ＭＳ 明朝"/>
        <family val="1"/>
      </rPr>
      <t>年１月は平成</t>
    </r>
    <r>
      <rPr>
        <sz val="12"/>
        <rFont val="ＭＳ 明朝"/>
        <family val="1"/>
      </rPr>
      <t>15</t>
    </r>
    <r>
      <rPr>
        <sz val="12"/>
        <rFont val="ＭＳ 明朝"/>
        <family val="1"/>
      </rPr>
      <t>年12月と比較したものである。</t>
    </r>
  </si>
  <si>
    <t>人口構成比</t>
  </si>
  <si>
    <t>増　加　数</t>
  </si>
  <si>
    <t>増　加　率</t>
  </si>
  <si>
    <t>増  加  数</t>
  </si>
  <si>
    <t>増  加  率</t>
  </si>
  <si>
    <t>人</t>
  </si>
  <si>
    <t>％</t>
  </si>
  <si>
    <t>k㎡</t>
  </si>
  <si>
    <t>総　　　数</t>
  </si>
  <si>
    <t>市　　　部</t>
  </si>
  <si>
    <t>郡　　　部</t>
  </si>
  <si>
    <t>加　　　賀</t>
  </si>
  <si>
    <t>能　　　登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</si>
  <si>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</si>
  <si>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</si>
  <si>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</si>
  <si>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</si>
  <si>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</si>
  <si>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</si>
  <si>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</si>
  <si>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</si>
  <si>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</si>
  <si>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山中町</t>
  </si>
  <si>
    <t>能美郡</t>
  </si>
  <si>
    <t>根上町</t>
  </si>
  <si>
    <t>寺井町</t>
  </si>
  <si>
    <t>辰口町</t>
  </si>
  <si>
    <t>川北町</t>
  </si>
  <si>
    <t>石川郡</t>
  </si>
  <si>
    <t>美川町</t>
  </si>
  <si>
    <t>鶴来町</t>
  </si>
  <si>
    <t>野々市町</t>
  </si>
  <si>
    <t>河内村</t>
  </si>
  <si>
    <t>吉野谷村</t>
  </si>
  <si>
    <t>鳥越村</t>
  </si>
  <si>
    <t>尾口村</t>
  </si>
  <si>
    <t>白峰村</t>
  </si>
  <si>
    <t>河北郡</t>
  </si>
  <si>
    <t>津幡町</t>
  </si>
  <si>
    <t>内灘町</t>
  </si>
  <si>
    <t>羽咋郡</t>
  </si>
  <si>
    <t>富来町</t>
  </si>
  <si>
    <t>志雄町</t>
  </si>
  <si>
    <t>志賀町</t>
  </si>
  <si>
    <t>押水町</t>
  </si>
  <si>
    <t>鹿島郡</t>
  </si>
  <si>
    <t>鳥屋町</t>
  </si>
  <si>
    <t>鹿島町</t>
  </si>
  <si>
    <t>鹿西町</t>
  </si>
  <si>
    <t>鳳至郡</t>
  </si>
  <si>
    <t>穴水町</t>
  </si>
  <si>
    <t>門前町</t>
  </si>
  <si>
    <t>能都町</t>
  </si>
  <si>
    <t>柳田村</t>
  </si>
  <si>
    <t>珠洲郡</t>
  </si>
  <si>
    <t>内浦町</t>
  </si>
  <si>
    <t>12 人　口</t>
  </si>
  <si>
    <t>人　口 13</t>
  </si>
  <si>
    <t>１１　　市　町　村　別　推　計　人　口 ・ 世　帯　数</t>
  </si>
  <si>
    <t>市　　町　　村</t>
  </si>
  <si>
    <t>１ 年 間 の 人 口</t>
  </si>
  <si>
    <t>１ 年 間 の 世 帯</t>
  </si>
  <si>
    <t>性比（女100人　　に対する男）</t>
  </si>
  <si>
    <t>世帯</t>
  </si>
  <si>
    <t>かほく市</t>
  </si>
  <si>
    <t>注１　面積は国土地理院の「平成１６年全国都道府県市区町村別面積調」による。なお、穴水町及び門前町については、一部境界未定のため、総務省統計局による推計に基づく。</t>
  </si>
  <si>
    <t>　２　「人口構成比」は四捨五入の関係で合計と一致しない場合がある。</t>
  </si>
  <si>
    <t>　３　加賀はかほく市及び河北郡以南、能登は羽咋郡以北。</t>
  </si>
  <si>
    <t>資料　石川県統計情報室「石川県の人口動態」</t>
  </si>
  <si>
    <t>世帯</t>
  </si>
  <si>
    <t>高松町</t>
  </si>
  <si>
    <t>七塚町</t>
  </si>
  <si>
    <t>宇ノ気町</t>
  </si>
  <si>
    <t>田鶴浜町</t>
  </si>
  <si>
    <t>中島町</t>
  </si>
  <si>
    <t>能登島町</t>
  </si>
  <si>
    <t>14 人　口</t>
  </si>
  <si>
    <t>人　口 15</t>
  </si>
  <si>
    <t>１２　　国　勢　調　査　に　よ　る　市　町　村　別　人　口　及　び　世　帯　数　推　移（各年10月１日現在）</t>
  </si>
  <si>
    <t>市  　町　  村</t>
  </si>
  <si>
    <t>人  　口</t>
  </si>
  <si>
    <t xml:space="preserve">増 加 率 </t>
  </si>
  <si>
    <t>世 帯 数</t>
  </si>
  <si>
    <t>増 加 率</t>
  </si>
  <si>
    <t>注１　加賀はかほく市及び河北郡以南、能登は羽咋郡以北。</t>
  </si>
  <si>
    <t>　２　世帯数は昭和５５年までは普通世帯と準世帯の合計、昭和６０年以降は一般世帯と施設等の世帯の合計である。</t>
  </si>
  <si>
    <t>資料　総務省統計局「国勢調査報告」</t>
  </si>
  <si>
    <t>０～４歳</t>
  </si>
  <si>
    <t>５～９歳</t>
  </si>
  <si>
    <t>年齢不詳</t>
  </si>
  <si>
    <t>16 人  口</t>
  </si>
  <si>
    <t>人  口 17</t>
  </si>
  <si>
    <t>１３　　市　　町　　村　　別　　年　　齢　　別　　人　　口（平 成16年10月１日現在）</t>
  </si>
  <si>
    <r>
      <t xml:space="preserve">市 </t>
    </r>
    <r>
      <rPr>
        <sz val="12"/>
        <rFont val="ＭＳ 明朝"/>
        <family val="1"/>
      </rPr>
      <t xml:space="preserve"> 町  村</t>
    </r>
  </si>
  <si>
    <t>総　数</t>
  </si>
  <si>
    <r>
      <t>1</t>
    </r>
    <r>
      <rPr>
        <sz val="12"/>
        <rFont val="ＭＳ 明朝"/>
        <family val="1"/>
      </rPr>
      <t>0～14歳</t>
    </r>
  </si>
  <si>
    <r>
      <t>1</t>
    </r>
    <r>
      <rPr>
        <sz val="12"/>
        <rFont val="ＭＳ 明朝"/>
        <family val="1"/>
      </rPr>
      <t>5～19歳</t>
    </r>
  </si>
  <si>
    <r>
      <t>2</t>
    </r>
    <r>
      <rPr>
        <sz val="12"/>
        <rFont val="ＭＳ 明朝"/>
        <family val="1"/>
      </rPr>
      <t>0～24歳</t>
    </r>
  </si>
  <si>
    <r>
      <t>2</t>
    </r>
    <r>
      <rPr>
        <sz val="12"/>
        <rFont val="ＭＳ 明朝"/>
        <family val="1"/>
      </rPr>
      <t>5～29歳</t>
    </r>
  </si>
  <si>
    <r>
      <t>3</t>
    </r>
    <r>
      <rPr>
        <sz val="12"/>
        <rFont val="ＭＳ 明朝"/>
        <family val="1"/>
      </rPr>
      <t>0～34歳</t>
    </r>
  </si>
  <si>
    <r>
      <t>3</t>
    </r>
    <r>
      <rPr>
        <sz val="12"/>
        <rFont val="ＭＳ 明朝"/>
        <family val="1"/>
      </rPr>
      <t>5～39歳</t>
    </r>
  </si>
  <si>
    <r>
      <t>4</t>
    </r>
    <r>
      <rPr>
        <sz val="12"/>
        <rFont val="ＭＳ 明朝"/>
        <family val="1"/>
      </rPr>
      <t>0～44歳</t>
    </r>
  </si>
  <si>
    <r>
      <t>4</t>
    </r>
    <r>
      <rPr>
        <sz val="12"/>
        <rFont val="ＭＳ 明朝"/>
        <family val="1"/>
      </rPr>
      <t>5～49歳</t>
    </r>
  </si>
  <si>
    <r>
      <t>5</t>
    </r>
    <r>
      <rPr>
        <sz val="12"/>
        <rFont val="ＭＳ 明朝"/>
        <family val="1"/>
      </rPr>
      <t>0～54歳</t>
    </r>
  </si>
  <si>
    <r>
      <t>5</t>
    </r>
    <r>
      <rPr>
        <sz val="12"/>
        <rFont val="ＭＳ 明朝"/>
        <family val="1"/>
      </rPr>
      <t>5～59歳</t>
    </r>
  </si>
  <si>
    <r>
      <t>6</t>
    </r>
    <r>
      <rPr>
        <sz val="12"/>
        <rFont val="ＭＳ 明朝"/>
        <family val="1"/>
      </rPr>
      <t>0～64歳</t>
    </r>
  </si>
  <si>
    <r>
      <t>6</t>
    </r>
    <r>
      <rPr>
        <sz val="12"/>
        <rFont val="ＭＳ 明朝"/>
        <family val="1"/>
      </rPr>
      <t>5～69歳</t>
    </r>
  </si>
  <si>
    <r>
      <t>7</t>
    </r>
    <r>
      <rPr>
        <sz val="12"/>
        <rFont val="ＭＳ 明朝"/>
        <family val="1"/>
      </rPr>
      <t>0～74歳</t>
    </r>
  </si>
  <si>
    <r>
      <t>7</t>
    </r>
    <r>
      <rPr>
        <sz val="12"/>
        <rFont val="ＭＳ 明朝"/>
        <family val="1"/>
      </rPr>
      <t>5～79歳</t>
    </r>
  </si>
  <si>
    <r>
      <t>8</t>
    </r>
    <r>
      <rPr>
        <sz val="12"/>
        <rFont val="ＭＳ 明朝"/>
        <family val="1"/>
      </rPr>
      <t>0歳以上</t>
    </r>
  </si>
  <si>
    <r>
      <t>０～1</t>
    </r>
    <r>
      <rPr>
        <sz val="12"/>
        <rFont val="ＭＳ 明朝"/>
        <family val="1"/>
      </rPr>
      <t>4歳</t>
    </r>
  </si>
  <si>
    <r>
      <t>1</t>
    </r>
    <r>
      <rPr>
        <sz val="12"/>
        <rFont val="ＭＳ 明朝"/>
        <family val="1"/>
      </rPr>
      <t>5～64歳</t>
    </r>
  </si>
  <si>
    <r>
      <t>6</t>
    </r>
    <r>
      <rPr>
        <sz val="12"/>
        <rFont val="ＭＳ 明朝"/>
        <family val="1"/>
      </rPr>
      <t>5歳以上</t>
    </r>
  </si>
  <si>
    <t>江　沼　郡</t>
  </si>
  <si>
    <t>能　美　郡</t>
  </si>
  <si>
    <t>石　川　郡</t>
  </si>
  <si>
    <t>河　北　郡</t>
  </si>
  <si>
    <t>注１　総数には「年齢不詳」を含む。　</t>
  </si>
  <si>
    <t>　２　加賀はかほく市及び河北郡以南、能登は羽咋郡以北。</t>
  </si>
  <si>
    <t>（単位：人）</t>
  </si>
  <si>
    <t>年　　　次</t>
  </si>
  <si>
    <t>件</t>
  </si>
  <si>
    <t/>
  </si>
  <si>
    <t>※</t>
  </si>
  <si>
    <t>平成 元 年</t>
  </si>
  <si>
    <t>18 人　口</t>
  </si>
  <si>
    <t>人　口 19</t>
  </si>
  <si>
    <t>１４　　　人　　　口　　　動　　　態</t>
  </si>
  <si>
    <t>（１）　年　　次　　別　　人　　口　　動　　態</t>
  </si>
  <si>
    <t>日本人人口  　（総人口）</t>
  </si>
  <si>
    <t>出　  　生</t>
  </si>
  <si>
    <t xml:space="preserve"> 死   　亡</t>
  </si>
  <si>
    <t>死　  　産</t>
  </si>
  <si>
    <t>婚　  　姻</t>
  </si>
  <si>
    <t>離　  　婚</t>
  </si>
  <si>
    <t>自 然 増 加</t>
  </si>
  <si>
    <t>社 会 増 加</t>
  </si>
  <si>
    <t>出　生　率　　（人口千対）</t>
  </si>
  <si>
    <t>死　亡　率　　（人口千対）</t>
  </si>
  <si>
    <t>乳児死亡率　　（出生千対）</t>
  </si>
  <si>
    <t>死　産　率　　（出産千対）</t>
  </si>
  <si>
    <t>婚　姻　率　　（人口千対）</t>
  </si>
  <si>
    <t>離　婚　率　　（人口千対）</t>
  </si>
  <si>
    <t>自然増加率　　（人口千対）</t>
  </si>
  <si>
    <t>社会増加率　　（人口千対）</t>
  </si>
  <si>
    <t>う　   　ち</t>
  </si>
  <si>
    <t>乳 児 死 亡</t>
  </si>
  <si>
    <t xml:space="preserve">  ２　調査時点が異なるため、自然増加と社会増加を加算しても翌年の日本人人口と一致しない。</t>
  </si>
  <si>
    <t>資料　石川県健康推進課「衛生統計年報（人口動態統計編）」、統計情報室「石川県の人口動態」</t>
  </si>
  <si>
    <t>（単位：人、件）</t>
  </si>
  <si>
    <t>日本人人口</t>
  </si>
  <si>
    <t>出　　　生</t>
  </si>
  <si>
    <t>死　　　亡</t>
  </si>
  <si>
    <t>死　　　産</t>
  </si>
  <si>
    <t>婚　　　姻</t>
  </si>
  <si>
    <t>離　　　婚</t>
  </si>
  <si>
    <t>自然増加</t>
  </si>
  <si>
    <t>社会増加</t>
  </si>
  <si>
    <t>乳児死亡</t>
  </si>
  <si>
    <t>県　　計</t>
  </si>
  <si>
    <t>-</t>
  </si>
  <si>
    <t>20 人　口</t>
  </si>
  <si>
    <t>人　口 21</t>
  </si>
  <si>
    <t>１４　　　人　　　口　　　動　　　態　（つ づ き）</t>
  </si>
  <si>
    <t>（２）市　町　村　別　人　口　動　態（ 平成 １５年 ）</t>
  </si>
  <si>
    <t>市 町 村 別</t>
  </si>
  <si>
    <t>出　生　率（人口千対）</t>
  </si>
  <si>
    <t>死　亡　率（人口千対）</t>
  </si>
  <si>
    <t>乳児死亡率（出生千対）</t>
  </si>
  <si>
    <t>死　産　率（出産千対）</t>
  </si>
  <si>
    <t>婚　姻　率（人口千対）</t>
  </si>
  <si>
    <t>離　婚　率（人口千対）</t>
  </si>
  <si>
    <t>自然増加率（人口千対）</t>
  </si>
  <si>
    <t>社会増加率（人口千対）</t>
  </si>
  <si>
    <t>件</t>
  </si>
  <si>
    <t>-</t>
  </si>
  <si>
    <t>月　　別</t>
  </si>
  <si>
    <t>地　　域</t>
  </si>
  <si>
    <t>人　　　　　　　口</t>
  </si>
  <si>
    <t>人口密度（１k㎡当たり）</t>
  </si>
  <si>
    <t>総　　数</t>
  </si>
  <si>
    <t>―</t>
  </si>
  <si>
    <t>う　ち　乳　児　死　亡</t>
  </si>
  <si>
    <t>計</t>
  </si>
  <si>
    <t>総　数</t>
  </si>
  <si>
    <t>総　　　　　数</t>
  </si>
  <si>
    <t>中　国</t>
  </si>
  <si>
    <t>－</t>
  </si>
  <si>
    <t>22 人　口</t>
  </si>
  <si>
    <t>人　口 23</t>
  </si>
  <si>
    <t>１４　　人　　　口　　　動　　　態（つづき）</t>
  </si>
  <si>
    <t>（３）　月　　別　　人　　口　　自　　然　　動　　態（ 平成 １５年 ）</t>
  </si>
  <si>
    <t>（単位：人、件）</t>
  </si>
  <si>
    <t>出　　　　　　　　　生</t>
  </si>
  <si>
    <t>死　　　　　　　　亡</t>
  </si>
  <si>
    <t>面　　　　　積　</t>
  </si>
  <si>
    <t>総　　　　数</t>
  </si>
  <si>
    <t>人口集中　　　　地　　区　　　　　（人）</t>
  </si>
  <si>
    <t>市町村　　　　　　全　域　　　　　（人）</t>
  </si>
  <si>
    <t>全域に対する人口集中地区の割合（％）</t>
  </si>
  <si>
    <r>
      <t>人口集中　　　　地　　区　　　　　（k</t>
    </r>
    <r>
      <rPr>
        <sz val="12"/>
        <rFont val="ＭＳ 明朝"/>
        <family val="1"/>
      </rPr>
      <t>㎡）</t>
    </r>
  </si>
  <si>
    <r>
      <t xml:space="preserve">  </t>
    </r>
    <r>
      <rPr>
        <sz val="12"/>
        <rFont val="ＭＳ 明朝"/>
        <family val="1"/>
      </rPr>
      <t xml:space="preserve"> １ 月</t>
    </r>
  </si>
  <si>
    <t>石川県</t>
  </si>
  <si>
    <t>２</t>
  </si>
  <si>
    <t>３</t>
  </si>
  <si>
    <t>４</t>
  </si>
  <si>
    <t>Ⅰ</t>
  </si>
  <si>
    <t>５</t>
  </si>
  <si>
    <t>Ⅱ</t>
  </si>
  <si>
    <t>６</t>
  </si>
  <si>
    <t>Ⅲ</t>
  </si>
  <si>
    <t>７</t>
  </si>
  <si>
    <t>８</t>
  </si>
  <si>
    <t>９</t>
  </si>
  <si>
    <t>10</t>
  </si>
  <si>
    <t>11</t>
  </si>
  <si>
    <t>12</t>
  </si>
  <si>
    <t>死　　　産</t>
  </si>
  <si>
    <t>婚　　　姻　　　　　（件）</t>
  </si>
  <si>
    <t>離　　　婚　　　　　（件）</t>
  </si>
  <si>
    <t>－</t>
  </si>
  <si>
    <r>
      <t>資料　総務省統計局「平成1</t>
    </r>
    <r>
      <rPr>
        <sz val="12"/>
        <rFont val="ＭＳ 明朝"/>
        <family val="1"/>
      </rPr>
      <t>2年国勢調査報告」</t>
    </r>
  </si>
  <si>
    <t>６</t>
  </si>
  <si>
    <t>７</t>
  </si>
  <si>
    <t>８</t>
  </si>
  <si>
    <t>－</t>
  </si>
  <si>
    <t>９</t>
  </si>
  <si>
    <t>10</t>
  </si>
  <si>
    <t>11</t>
  </si>
  <si>
    <t>12</t>
  </si>
  <si>
    <t>資料　石川県健康推進課「衛生統計年報（人口動態統計編）」</t>
  </si>
  <si>
    <t>１６　　市　町　村　別　居　住　外　国　人　登　録　状　況</t>
  </si>
  <si>
    <t>（単位：人）</t>
  </si>
  <si>
    <t>年次及び　　　　　市町村別</t>
  </si>
  <si>
    <t>市町村</t>
  </si>
  <si>
    <t>人数</t>
  </si>
  <si>
    <t>かほく市</t>
  </si>
  <si>
    <t>１４　　人　　　口　　　動　　　態（つづき）</t>
  </si>
  <si>
    <t>（４）　年　　齢　　階　　級　　別　　死　　亡　　数　</t>
  </si>
  <si>
    <t>年　　次</t>
  </si>
  <si>
    <t>０ ～ ４</t>
  </si>
  <si>
    <t>５ ～ ９</t>
  </si>
  <si>
    <t>10 ～ 14</t>
  </si>
  <si>
    <t>15 ～ 19</t>
  </si>
  <si>
    <t>20 ～ 24</t>
  </si>
  <si>
    <t>25 ～ 29</t>
  </si>
  <si>
    <r>
      <t>注１　各年1</t>
    </r>
    <r>
      <rPr>
        <sz val="12"/>
        <rFont val="ＭＳ 明朝"/>
        <family val="1"/>
      </rPr>
      <t>2月31日現在。</t>
    </r>
  </si>
  <si>
    <t>資料　石川県国際交流課</t>
  </si>
  <si>
    <t>30 ～ 34</t>
  </si>
  <si>
    <t>35 ～ 39</t>
  </si>
  <si>
    <t>40 ～ 44</t>
  </si>
  <si>
    <t>45 ～ 49</t>
  </si>
  <si>
    <t>50 ～ 54</t>
  </si>
  <si>
    <t>55 ～ 59</t>
  </si>
  <si>
    <t>60 ～ 64</t>
  </si>
  <si>
    <t>（参考）国籍別居住外国人登録状況</t>
  </si>
  <si>
    <t>アメリカ</t>
  </si>
  <si>
    <t>ブラジル</t>
  </si>
  <si>
    <t>その他</t>
  </si>
  <si>
    <t>65 ～ 69</t>
  </si>
  <si>
    <t>70 ～ 74</t>
  </si>
  <si>
    <t>75 ～ 79</t>
  </si>
  <si>
    <t>80 ～ 84</t>
  </si>
  <si>
    <t>85 ～ 89</t>
  </si>
  <si>
    <t>90歳以上</t>
  </si>
  <si>
    <t>不　詳</t>
  </si>
  <si>
    <t>資料　石川県国際交流課</t>
  </si>
  <si>
    <r>
      <t>昭和1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年</t>
    </r>
  </si>
  <si>
    <r>
      <t>昭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和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48　年</t>
    </r>
  </si>
  <si>
    <r>
      <t>平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成 </t>
    </r>
    <r>
      <rPr>
        <sz val="12"/>
        <rFont val="ＭＳ 明朝"/>
        <family val="1"/>
      </rPr>
      <t xml:space="preserve">16 </t>
    </r>
    <r>
      <rPr>
        <sz val="12"/>
        <rFont val="ＭＳ 明朝"/>
        <family val="1"/>
      </rPr>
      <t>年１月</t>
    </r>
  </si>
  <si>
    <r>
      <t xml:space="preserve">   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２</t>
    </r>
  </si>
  <si>
    <r>
      <t xml:space="preserve">   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３</t>
    </r>
  </si>
  <si>
    <r>
      <t xml:space="preserve">   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４</t>
    </r>
  </si>
  <si>
    <r>
      <t xml:space="preserve">   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５</t>
    </r>
  </si>
  <si>
    <r>
      <t xml:space="preserve">   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６</t>
    </r>
  </si>
  <si>
    <r>
      <t xml:space="preserve">   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７</t>
    </r>
  </si>
  <si>
    <r>
      <t xml:space="preserve">   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８</t>
    </r>
  </si>
  <si>
    <r>
      <t xml:space="preserve">   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９</t>
    </r>
  </si>
  <si>
    <r>
      <t xml:space="preserve">  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 xml:space="preserve"> 10</t>
    </r>
  </si>
  <si>
    <r>
      <t xml:space="preserve">  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 xml:space="preserve"> 11</t>
    </r>
  </si>
  <si>
    <r>
      <t xml:space="preserve">  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 xml:space="preserve"> 12</t>
    </r>
  </si>
  <si>
    <r>
      <t>平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成 </t>
    </r>
    <r>
      <rPr>
        <sz val="12"/>
        <rFont val="ＭＳ 明朝"/>
        <family val="1"/>
      </rPr>
      <t xml:space="preserve">17 </t>
    </r>
    <r>
      <rPr>
        <sz val="12"/>
        <rFont val="ＭＳ 明朝"/>
        <family val="1"/>
      </rPr>
      <t>年１月</t>
    </r>
  </si>
  <si>
    <r>
      <t xml:space="preserve">   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３</t>
    </r>
  </si>
  <si>
    <r>
      <t xml:space="preserve">   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４</t>
    </r>
  </si>
  <si>
    <r>
      <t xml:space="preserve">   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５</t>
    </r>
  </si>
  <si>
    <r>
      <t>平  成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元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年</t>
    </r>
  </si>
  <si>
    <r>
      <t xml:space="preserve">    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２ ※</t>
    </r>
  </si>
  <si>
    <r>
      <t xml:space="preserve">  </t>
    </r>
    <r>
      <rPr>
        <sz val="12"/>
        <rFont val="ＭＳ 明朝"/>
        <family val="1"/>
      </rPr>
      <t xml:space="preserve">  ３</t>
    </r>
  </si>
  <si>
    <r>
      <t xml:space="preserve">  </t>
    </r>
    <r>
      <rPr>
        <sz val="12"/>
        <rFont val="ＭＳ 明朝"/>
        <family val="1"/>
      </rPr>
      <t xml:space="preserve">  ４</t>
    </r>
  </si>
  <si>
    <r>
      <t xml:space="preserve"> 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５</t>
    </r>
  </si>
  <si>
    <r>
      <t xml:space="preserve"> 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６</t>
    </r>
  </si>
  <si>
    <r>
      <t xml:space="preserve">   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７ ※</t>
    </r>
  </si>
  <si>
    <r>
      <t xml:space="preserve"> 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８</t>
    </r>
  </si>
  <si>
    <r>
      <t xml:space="preserve"> 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９</t>
    </r>
  </si>
  <si>
    <r>
      <t xml:space="preserve">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10</t>
    </r>
  </si>
  <si>
    <r>
      <t xml:space="preserve">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11</t>
    </r>
  </si>
  <si>
    <r>
      <t xml:space="preserve">   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12 ※</t>
    </r>
  </si>
  <si>
    <r>
      <t xml:space="preserve"> </t>
    </r>
    <r>
      <rPr>
        <sz val="12"/>
        <rFont val="ＭＳ 明朝"/>
        <family val="1"/>
      </rPr>
      <t xml:space="preserve">   13</t>
    </r>
  </si>
  <si>
    <r>
      <t xml:space="preserve"> </t>
    </r>
    <r>
      <rPr>
        <sz val="12"/>
        <rFont val="ＭＳ 明朝"/>
        <family val="1"/>
      </rPr>
      <t xml:space="preserve">   14</t>
    </r>
  </si>
  <si>
    <r>
      <t xml:space="preserve">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15</t>
    </r>
  </si>
  <si>
    <r>
      <t xml:space="preserve">    16</t>
    </r>
  </si>
  <si>
    <r>
      <t xml:space="preserve">昭 和 </t>
    </r>
    <r>
      <rPr>
        <sz val="12"/>
        <rFont val="ＭＳ 明朝"/>
        <family val="1"/>
      </rPr>
      <t>元 年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末</t>
    </r>
  </si>
  <si>
    <r>
      <t>大 正 元 年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末</t>
    </r>
  </si>
  <si>
    <t xml:space="preserve">   ９ ※</t>
  </si>
  <si>
    <t>２</t>
  </si>
  <si>
    <t>３</t>
  </si>
  <si>
    <t>４</t>
  </si>
  <si>
    <r>
      <t xml:space="preserve">   </t>
    </r>
    <r>
      <rPr>
        <sz val="12"/>
        <rFont val="ＭＳ 明朝"/>
        <family val="1"/>
      </rPr>
      <t>５ ※</t>
    </r>
  </si>
  <si>
    <t>６</t>
  </si>
  <si>
    <t>７</t>
  </si>
  <si>
    <t>８</t>
  </si>
  <si>
    <t>９</t>
  </si>
  <si>
    <t xml:space="preserve">   10 ※</t>
  </si>
  <si>
    <t>11</t>
  </si>
  <si>
    <t>12</t>
  </si>
  <si>
    <t>13</t>
  </si>
  <si>
    <t>14</t>
  </si>
  <si>
    <t xml:space="preserve">   15 ※</t>
  </si>
  <si>
    <t>16</t>
  </si>
  <si>
    <t>17</t>
  </si>
  <si>
    <t>18</t>
  </si>
  <si>
    <t>19</t>
  </si>
  <si>
    <t>20</t>
  </si>
  <si>
    <t>21</t>
  </si>
  <si>
    <t xml:space="preserve">   22 ※</t>
  </si>
  <si>
    <t>23</t>
  </si>
  <si>
    <t>24</t>
  </si>
  <si>
    <t xml:space="preserve">   25 ※</t>
  </si>
  <si>
    <t>26</t>
  </si>
  <si>
    <t>27</t>
  </si>
  <si>
    <t>28</t>
  </si>
  <si>
    <t>29</t>
  </si>
  <si>
    <t xml:space="preserve">   30 ※</t>
  </si>
  <si>
    <t>31</t>
  </si>
  <si>
    <t>32</t>
  </si>
  <si>
    <t>33</t>
  </si>
  <si>
    <t>34</t>
  </si>
  <si>
    <t xml:space="preserve">   35 ※</t>
  </si>
  <si>
    <t xml:space="preserve">   40 ※</t>
  </si>
  <si>
    <t>41</t>
  </si>
  <si>
    <t xml:space="preserve">   45 ※</t>
  </si>
  <si>
    <t>47</t>
  </si>
  <si>
    <t>36</t>
  </si>
  <si>
    <t>37</t>
  </si>
  <si>
    <t>38</t>
  </si>
  <si>
    <t>39</t>
  </si>
  <si>
    <t>42</t>
  </si>
  <si>
    <t>43</t>
  </si>
  <si>
    <t>44</t>
  </si>
  <si>
    <t>46</t>
  </si>
  <si>
    <t xml:space="preserve">   14 ※</t>
  </si>
  <si>
    <t>％</t>
  </si>
  <si>
    <t>平成15年10月１日推計人口</t>
  </si>
  <si>
    <t>平成16年10月１日推計人口</t>
  </si>
  <si>
    <t>15・10・１　　　世  帯  数</t>
  </si>
  <si>
    <t>16・10・１　　　世  帯  数</t>
  </si>
  <si>
    <t>一世帯当たり　　　人       員</t>
  </si>
  <si>
    <t>人 口 密 度　　（1k㎡当たり）</t>
  </si>
  <si>
    <t>総  　数</t>
  </si>
  <si>
    <t>昭  和　50　年</t>
  </si>
  <si>
    <t>55　年</t>
  </si>
  <si>
    <t>60　年</t>
  </si>
  <si>
    <t>7　年</t>
  </si>
  <si>
    <t>12　年</t>
  </si>
  <si>
    <t>平  成　2　年</t>
  </si>
  <si>
    <t>(単位：人)</t>
  </si>
  <si>
    <t>かほく市　</t>
  </si>
  <si>
    <t>金　沢　市</t>
  </si>
  <si>
    <t>七　尾　市</t>
  </si>
  <si>
    <t>小　松　市</t>
  </si>
  <si>
    <t>輪　島　市</t>
  </si>
  <si>
    <t>珠　洲　市</t>
  </si>
  <si>
    <t>加　賀　市</t>
  </si>
  <si>
    <t>羽　咋　市</t>
  </si>
  <si>
    <t>松　任　市</t>
  </si>
  <si>
    <t>羽　咋　郡</t>
  </si>
  <si>
    <t>鹿　島　郡</t>
  </si>
  <si>
    <t>鳳　至　郡</t>
  </si>
  <si>
    <t>珠　洲　郡</t>
  </si>
  <si>
    <r>
      <t xml:space="preserve">  </t>
    </r>
    <r>
      <rPr>
        <sz val="12"/>
        <rFont val="ＭＳ 明朝"/>
        <family val="1"/>
      </rPr>
      <t>18</t>
    </r>
  </si>
  <si>
    <r>
      <t xml:space="preserve">  </t>
    </r>
    <r>
      <rPr>
        <sz val="12"/>
        <rFont val="ＭＳ 明朝"/>
        <family val="1"/>
      </rPr>
      <t>19</t>
    </r>
  </si>
  <si>
    <r>
      <t xml:space="preserve">  </t>
    </r>
    <r>
      <rPr>
        <sz val="12"/>
        <rFont val="ＭＳ 明朝"/>
        <family val="1"/>
      </rPr>
      <t>20</t>
    </r>
  </si>
  <si>
    <r>
      <t xml:space="preserve">  </t>
    </r>
    <r>
      <rPr>
        <sz val="12"/>
        <rFont val="ＭＳ 明朝"/>
        <family val="1"/>
      </rPr>
      <t>21</t>
    </r>
  </si>
  <si>
    <r>
      <t xml:space="preserve">  </t>
    </r>
    <r>
      <rPr>
        <sz val="12"/>
        <rFont val="ＭＳ 明朝"/>
        <family val="1"/>
      </rPr>
      <t>22</t>
    </r>
  </si>
  <si>
    <r>
      <t xml:space="preserve">  </t>
    </r>
    <r>
      <rPr>
        <sz val="12"/>
        <rFont val="ＭＳ 明朝"/>
        <family val="1"/>
      </rPr>
      <t>23</t>
    </r>
  </si>
  <si>
    <r>
      <t xml:space="preserve">  </t>
    </r>
    <r>
      <rPr>
        <sz val="12"/>
        <rFont val="ＭＳ 明朝"/>
        <family val="1"/>
      </rPr>
      <t>24</t>
    </r>
  </si>
  <si>
    <r>
      <t xml:space="preserve">  </t>
    </r>
    <r>
      <rPr>
        <sz val="12"/>
        <rFont val="ＭＳ 明朝"/>
        <family val="1"/>
      </rPr>
      <t>25</t>
    </r>
  </si>
  <si>
    <r>
      <t xml:space="preserve">  </t>
    </r>
    <r>
      <rPr>
        <sz val="12"/>
        <rFont val="ＭＳ 明朝"/>
        <family val="1"/>
      </rPr>
      <t>26</t>
    </r>
  </si>
  <si>
    <r>
      <t xml:space="preserve">  </t>
    </r>
    <r>
      <rPr>
        <sz val="12"/>
        <rFont val="ＭＳ 明朝"/>
        <family val="1"/>
      </rPr>
      <t>27</t>
    </r>
  </si>
  <si>
    <r>
      <t xml:space="preserve">  </t>
    </r>
    <r>
      <rPr>
        <sz val="12"/>
        <rFont val="ＭＳ 明朝"/>
        <family val="1"/>
      </rPr>
      <t>28</t>
    </r>
  </si>
  <si>
    <r>
      <t xml:space="preserve">  </t>
    </r>
    <r>
      <rPr>
        <sz val="12"/>
        <rFont val="ＭＳ 明朝"/>
        <family val="1"/>
      </rPr>
      <t>29</t>
    </r>
  </si>
  <si>
    <r>
      <t xml:space="preserve">  </t>
    </r>
    <r>
      <rPr>
        <sz val="12"/>
        <rFont val="ＭＳ 明朝"/>
        <family val="1"/>
      </rPr>
      <t>30</t>
    </r>
  </si>
  <si>
    <r>
      <t xml:space="preserve">  </t>
    </r>
    <r>
      <rPr>
        <sz val="12"/>
        <rFont val="ＭＳ 明朝"/>
        <family val="1"/>
      </rPr>
      <t>31</t>
    </r>
  </si>
  <si>
    <r>
      <t xml:space="preserve">  </t>
    </r>
    <r>
      <rPr>
        <sz val="12"/>
        <rFont val="ＭＳ 明朝"/>
        <family val="1"/>
      </rPr>
      <t>32</t>
    </r>
  </si>
  <si>
    <r>
      <t xml:space="preserve">  </t>
    </r>
    <r>
      <rPr>
        <sz val="12"/>
        <rFont val="ＭＳ 明朝"/>
        <family val="1"/>
      </rPr>
      <t>33</t>
    </r>
  </si>
  <si>
    <r>
      <t xml:space="preserve">  </t>
    </r>
    <r>
      <rPr>
        <sz val="12"/>
        <rFont val="ＭＳ 明朝"/>
        <family val="1"/>
      </rPr>
      <t>34</t>
    </r>
  </si>
  <si>
    <r>
      <t xml:space="preserve">  </t>
    </r>
    <r>
      <rPr>
        <sz val="12"/>
        <rFont val="ＭＳ 明朝"/>
        <family val="1"/>
      </rPr>
      <t>35</t>
    </r>
  </si>
  <si>
    <r>
      <t xml:space="preserve">  </t>
    </r>
    <r>
      <rPr>
        <sz val="12"/>
        <rFont val="ＭＳ 明朝"/>
        <family val="1"/>
      </rPr>
      <t>36</t>
    </r>
  </si>
  <si>
    <r>
      <t xml:space="preserve">  </t>
    </r>
    <r>
      <rPr>
        <sz val="12"/>
        <rFont val="ＭＳ 明朝"/>
        <family val="1"/>
      </rPr>
      <t>37</t>
    </r>
  </si>
  <si>
    <r>
      <t xml:space="preserve">  </t>
    </r>
    <r>
      <rPr>
        <sz val="12"/>
        <rFont val="ＭＳ 明朝"/>
        <family val="1"/>
      </rPr>
      <t>38</t>
    </r>
  </si>
  <si>
    <r>
      <t xml:space="preserve">  </t>
    </r>
    <r>
      <rPr>
        <sz val="12"/>
        <rFont val="ＭＳ 明朝"/>
        <family val="1"/>
      </rPr>
      <t>39</t>
    </r>
  </si>
  <si>
    <r>
      <t xml:space="preserve">  </t>
    </r>
    <r>
      <rPr>
        <sz val="12"/>
        <rFont val="ＭＳ 明朝"/>
        <family val="1"/>
      </rPr>
      <t>40</t>
    </r>
  </si>
  <si>
    <r>
      <t xml:space="preserve">  </t>
    </r>
    <r>
      <rPr>
        <sz val="12"/>
        <rFont val="ＭＳ 明朝"/>
        <family val="1"/>
      </rPr>
      <t>41</t>
    </r>
  </si>
  <si>
    <r>
      <t xml:space="preserve">  </t>
    </r>
    <r>
      <rPr>
        <sz val="12"/>
        <rFont val="ＭＳ 明朝"/>
        <family val="1"/>
      </rPr>
      <t>42</t>
    </r>
  </si>
  <si>
    <r>
      <t xml:space="preserve">  </t>
    </r>
    <r>
      <rPr>
        <sz val="12"/>
        <rFont val="ＭＳ 明朝"/>
        <family val="1"/>
      </rPr>
      <t>43</t>
    </r>
  </si>
  <si>
    <r>
      <t xml:space="preserve">  </t>
    </r>
    <r>
      <rPr>
        <sz val="12"/>
        <rFont val="ＭＳ 明朝"/>
        <family val="1"/>
      </rPr>
      <t>44</t>
    </r>
  </si>
  <si>
    <r>
      <t xml:space="preserve">  </t>
    </r>
    <r>
      <rPr>
        <sz val="12"/>
        <rFont val="ＭＳ 明朝"/>
        <family val="1"/>
      </rPr>
      <t>45</t>
    </r>
  </si>
  <si>
    <r>
      <t xml:space="preserve">  </t>
    </r>
    <r>
      <rPr>
        <sz val="12"/>
        <rFont val="ＭＳ 明朝"/>
        <family val="1"/>
      </rPr>
      <t>46</t>
    </r>
  </si>
  <si>
    <r>
      <t xml:space="preserve">  </t>
    </r>
    <r>
      <rPr>
        <sz val="12"/>
        <rFont val="ＭＳ 明朝"/>
        <family val="1"/>
      </rPr>
      <t>47</t>
    </r>
  </si>
  <si>
    <r>
      <t xml:space="preserve">  </t>
    </r>
    <r>
      <rPr>
        <sz val="12"/>
        <rFont val="ＭＳ 明朝"/>
        <family val="1"/>
      </rPr>
      <t>48</t>
    </r>
  </si>
  <si>
    <r>
      <t xml:space="preserve">  </t>
    </r>
    <r>
      <rPr>
        <sz val="12"/>
        <rFont val="ＭＳ 明朝"/>
        <family val="1"/>
      </rPr>
      <t>49</t>
    </r>
  </si>
  <si>
    <r>
      <t xml:space="preserve">  </t>
    </r>
    <r>
      <rPr>
        <sz val="12"/>
        <rFont val="ＭＳ 明朝"/>
        <family val="1"/>
      </rPr>
      <t>50</t>
    </r>
  </si>
  <si>
    <r>
      <t xml:space="preserve">  </t>
    </r>
    <r>
      <rPr>
        <sz val="12"/>
        <rFont val="ＭＳ 明朝"/>
        <family val="1"/>
      </rPr>
      <t>51</t>
    </r>
  </si>
  <si>
    <r>
      <t xml:space="preserve">  </t>
    </r>
    <r>
      <rPr>
        <sz val="12"/>
        <rFont val="ＭＳ 明朝"/>
        <family val="1"/>
      </rPr>
      <t>52</t>
    </r>
  </si>
  <si>
    <r>
      <t xml:space="preserve">  </t>
    </r>
    <r>
      <rPr>
        <sz val="12"/>
        <rFont val="ＭＳ 明朝"/>
        <family val="1"/>
      </rPr>
      <t>53</t>
    </r>
  </si>
  <si>
    <r>
      <t xml:space="preserve">  </t>
    </r>
    <r>
      <rPr>
        <sz val="12"/>
        <rFont val="ＭＳ 明朝"/>
        <family val="1"/>
      </rPr>
      <t>54</t>
    </r>
  </si>
  <si>
    <r>
      <t xml:space="preserve">  </t>
    </r>
    <r>
      <rPr>
        <sz val="12"/>
        <rFont val="ＭＳ 明朝"/>
        <family val="1"/>
      </rPr>
      <t>55</t>
    </r>
  </si>
  <si>
    <r>
      <t xml:space="preserve">  </t>
    </r>
    <r>
      <rPr>
        <sz val="12"/>
        <rFont val="ＭＳ 明朝"/>
        <family val="1"/>
      </rPr>
      <t>56</t>
    </r>
  </si>
  <si>
    <r>
      <t xml:space="preserve">  </t>
    </r>
    <r>
      <rPr>
        <sz val="12"/>
        <rFont val="ＭＳ 明朝"/>
        <family val="1"/>
      </rPr>
      <t>57</t>
    </r>
  </si>
  <si>
    <r>
      <t xml:space="preserve">  </t>
    </r>
    <r>
      <rPr>
        <sz val="12"/>
        <rFont val="ＭＳ 明朝"/>
        <family val="1"/>
      </rPr>
      <t>58</t>
    </r>
  </si>
  <si>
    <r>
      <t xml:space="preserve">  </t>
    </r>
    <r>
      <rPr>
        <sz val="12"/>
        <rFont val="ＭＳ 明朝"/>
        <family val="1"/>
      </rPr>
      <t>59</t>
    </r>
  </si>
  <si>
    <r>
      <t xml:space="preserve">  </t>
    </r>
    <r>
      <rPr>
        <sz val="12"/>
        <rFont val="ＭＳ 明朝"/>
        <family val="1"/>
      </rPr>
      <t>60</t>
    </r>
  </si>
  <si>
    <r>
      <t xml:space="preserve">  </t>
    </r>
    <r>
      <rPr>
        <sz val="12"/>
        <rFont val="ＭＳ 明朝"/>
        <family val="1"/>
      </rPr>
      <t>61</t>
    </r>
  </si>
  <si>
    <r>
      <t xml:space="preserve">  </t>
    </r>
    <r>
      <rPr>
        <sz val="12"/>
        <rFont val="ＭＳ 明朝"/>
        <family val="1"/>
      </rPr>
      <t>62</t>
    </r>
  </si>
  <si>
    <r>
      <t xml:space="preserve">  </t>
    </r>
    <r>
      <rPr>
        <sz val="12"/>
        <rFont val="ＭＳ 明朝"/>
        <family val="1"/>
      </rPr>
      <t>63</t>
    </r>
  </si>
  <si>
    <r>
      <t xml:space="preserve">  </t>
    </r>
    <r>
      <rPr>
        <sz val="12"/>
        <rFont val="ＭＳ 明朝"/>
        <family val="1"/>
      </rPr>
      <t>2</t>
    </r>
  </si>
  <si>
    <r>
      <t xml:space="preserve">  </t>
    </r>
    <r>
      <rPr>
        <sz val="12"/>
        <rFont val="ＭＳ 明朝"/>
        <family val="1"/>
      </rPr>
      <t>3</t>
    </r>
  </si>
  <si>
    <r>
      <t xml:space="preserve">  </t>
    </r>
    <r>
      <rPr>
        <sz val="12"/>
        <rFont val="ＭＳ 明朝"/>
        <family val="1"/>
      </rPr>
      <t>4</t>
    </r>
  </si>
  <si>
    <r>
      <t xml:space="preserve">  </t>
    </r>
    <r>
      <rPr>
        <sz val="12"/>
        <rFont val="ＭＳ 明朝"/>
        <family val="1"/>
      </rPr>
      <t>5</t>
    </r>
  </si>
  <si>
    <r>
      <t xml:space="preserve">  </t>
    </r>
    <r>
      <rPr>
        <sz val="12"/>
        <rFont val="ＭＳ 明朝"/>
        <family val="1"/>
      </rPr>
      <t>6</t>
    </r>
  </si>
  <si>
    <r>
      <t xml:space="preserve">  </t>
    </r>
    <r>
      <rPr>
        <sz val="12"/>
        <rFont val="ＭＳ 明朝"/>
        <family val="1"/>
      </rPr>
      <t>7</t>
    </r>
  </si>
  <si>
    <r>
      <t xml:space="preserve">  </t>
    </r>
    <r>
      <rPr>
        <sz val="12"/>
        <rFont val="ＭＳ 明朝"/>
        <family val="1"/>
      </rPr>
      <t>8</t>
    </r>
  </si>
  <si>
    <r>
      <t xml:space="preserve">  </t>
    </r>
    <r>
      <rPr>
        <sz val="12"/>
        <rFont val="ＭＳ 明朝"/>
        <family val="1"/>
      </rPr>
      <t>9</t>
    </r>
  </si>
  <si>
    <r>
      <t xml:space="preserve">  </t>
    </r>
    <r>
      <rPr>
        <sz val="12"/>
        <rFont val="ＭＳ 明朝"/>
        <family val="1"/>
      </rPr>
      <t>10</t>
    </r>
  </si>
  <si>
    <r>
      <t xml:space="preserve">  </t>
    </r>
    <r>
      <rPr>
        <sz val="12"/>
        <rFont val="ＭＳ 明朝"/>
        <family val="1"/>
      </rPr>
      <t>11</t>
    </r>
  </si>
  <si>
    <r>
      <t xml:space="preserve">  </t>
    </r>
    <r>
      <rPr>
        <sz val="12"/>
        <rFont val="ＭＳ 明朝"/>
        <family val="1"/>
      </rPr>
      <t>12</t>
    </r>
  </si>
  <si>
    <r>
      <t xml:space="preserve">  </t>
    </r>
    <r>
      <rPr>
        <sz val="12"/>
        <rFont val="ＭＳ 明朝"/>
        <family val="1"/>
      </rPr>
      <t>13</t>
    </r>
  </si>
  <si>
    <r>
      <t xml:space="preserve">  </t>
    </r>
    <r>
      <rPr>
        <sz val="12"/>
        <rFont val="ＭＳ 明朝"/>
        <family val="1"/>
      </rPr>
      <t>14</t>
    </r>
  </si>
  <si>
    <t xml:space="preserve">  15</t>
  </si>
  <si>
    <t>注１　※年は国勢調査人口である。また、昭和42年以降は日本人人口で、※印は国勢調査人口から、その他は各年10月１日推計人口から外国人人口（石川県国際交流課調）を差し引いたものである。　</t>
  </si>
  <si>
    <r>
      <t xml:space="preserve">う </t>
    </r>
    <r>
      <rPr>
        <sz val="12"/>
        <rFont val="ＭＳ 明朝"/>
        <family val="1"/>
      </rPr>
      <t xml:space="preserve">     </t>
    </r>
    <r>
      <rPr>
        <sz val="12"/>
        <rFont val="ＭＳ 明朝"/>
        <family val="1"/>
      </rPr>
      <t>　ち</t>
    </r>
  </si>
  <si>
    <r>
      <t>平成1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年</t>
    </r>
  </si>
  <si>
    <t>１５　 人口集中地区別人口、面積及び人口密度（ 平成12年 10月１日現在）</t>
  </si>
  <si>
    <t>市町村　　　　　　全　域　　　　　（k㎡）</t>
  </si>
  <si>
    <t xml:space="preserve">   13</t>
  </si>
  <si>
    <t xml:space="preserve">   14</t>
  </si>
  <si>
    <t xml:space="preserve">   15</t>
  </si>
  <si>
    <t xml:space="preserve">   16</t>
  </si>
  <si>
    <t>韓 国・</t>
  </si>
  <si>
    <t>朝 　鮮</t>
  </si>
  <si>
    <t>年次　</t>
  </si>
  <si>
    <t>面　　　積   　  (16・10 ・１）</t>
  </si>
  <si>
    <t>-</t>
  </si>
  <si>
    <t>-</t>
  </si>
  <si>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平成</t>
    </r>
    <r>
      <rPr>
        <sz val="12"/>
        <rFont val="ＭＳ 明朝"/>
        <family val="1"/>
      </rPr>
      <t>12</t>
    </r>
    <r>
      <rPr>
        <sz val="12"/>
        <rFont val="ＭＳ 明朝"/>
        <family val="1"/>
      </rPr>
      <t>年</t>
    </r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</si>
</sst>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.0;[Red]\-#,##0.0"/>
    <numFmt numFmtId="178" formatCode="0_ "/>
    <numFmt numFmtId="179" formatCode="0.0_ "/>
    <numFmt numFmtId="180" formatCode="0.00_ 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0.00000000"/>
    <numFmt numFmtId="188" formatCode="0_ ;[Red]\-0\ "/>
    <numFmt numFmtId="189" formatCode="0.00_ ;[Red]\-0.00\ "/>
    <numFmt numFmtId="190" formatCode="#,##0_ ;[Red]\-#,##0\ "/>
    <numFmt numFmtId="191" formatCode="#,##0.0_ ;[Red]\-#,##0.0\ "/>
    <numFmt numFmtId="192" formatCode="#,##0.00_ ;[Red]\-#,##0.00\ "/>
    <numFmt numFmtId="193" formatCode="#,##0.0_);[Red]\(#,##0.0\)"/>
    <numFmt numFmtId="194" formatCode="#,##0_);[Red]\(#,##0\)"/>
    <numFmt numFmtId="195" formatCode="#,##0;&quot;△ &quot;#,##0"/>
    <numFmt numFmtId="196" formatCode="#,##0.00;&quot;△ &quot;#,##0.00"/>
    <numFmt numFmtId="197" formatCode="0.00;&quot;△ &quot;0.00"/>
    <numFmt numFmtId="198" formatCode="#,##0.000;\-#,##0.000"/>
    <numFmt numFmtId="199" formatCode="0.00_);[Red]\(0.00\)"/>
    <numFmt numFmtId="200" formatCode="0_);[Red]\(0\)"/>
    <numFmt numFmtId="201" formatCode="#,##0_ "/>
    <numFmt numFmtId="202" formatCode="0.0_ ;[Red]\-0.0\ "/>
    <numFmt numFmtId="203" formatCode="_ * #,##0_ ;_ * \-#,##0_ ;_ * &quot;&quot;_ ;_ @_ "/>
    <numFmt numFmtId="204" formatCode="0.0;&quot;△ &quot;0.0"/>
    <numFmt numFmtId="205" formatCode="0;[Red]0"/>
    <numFmt numFmtId="206" formatCode="#,##0;[Red]#,##0"/>
    <numFmt numFmtId="207" formatCode="#,##0.00_ "/>
    <numFmt numFmtId="208" formatCode="#,##0.0_ "/>
    <numFmt numFmtId="209" formatCode="#,##0.00_);[Red]\(#,##0.00\)"/>
    <numFmt numFmtId="210" formatCode="#,##0.0"/>
    <numFmt numFmtId="211" formatCode="_ * #,##0.0_ ;_ * \-#,##0.0_ ;_ * &quot;-&quot;?_ ;_ @_ "/>
  </numFmts>
  <fonts count="50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4"/>
      <name val="ＭＳ ゴシック"/>
      <family val="3"/>
    </font>
    <font>
      <b/>
      <sz val="14"/>
      <name val="ＭＳ 明朝"/>
      <family val="1"/>
    </font>
    <font>
      <sz val="6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9" fillId="32" borderId="0" applyNumberFormat="0" applyBorder="0" applyAlignment="0" applyProtection="0"/>
  </cellStyleXfs>
  <cellXfs count="577">
    <xf numFmtId="0" fontId="0" fillId="0" borderId="0" xfId="0" applyAlignment="1">
      <alignment/>
    </xf>
    <xf numFmtId="0" fontId="6" fillId="0" borderId="0" xfId="0" applyFont="1" applyAlignment="1" quotePrefix="1">
      <alignment vertical="top"/>
    </xf>
    <xf numFmtId="0" fontId="0" fillId="0" borderId="0" xfId="0" applyFont="1" applyAlignment="1">
      <alignment vertical="top"/>
    </xf>
    <xf numFmtId="0" fontId="6" fillId="0" borderId="0" xfId="0" applyFont="1" applyAlignment="1">
      <alignment horizontal="right" vertical="top"/>
    </xf>
    <xf numFmtId="0" fontId="0" fillId="0" borderId="0" xfId="0" applyFont="1" applyAlignment="1">
      <alignment vertical="center"/>
    </xf>
    <xf numFmtId="6" fontId="8" fillId="0" borderId="0" xfId="57" applyFont="1" applyBorder="1" applyAlignment="1">
      <alignment horizontal="center" vertical="center"/>
    </xf>
    <xf numFmtId="6" fontId="4" fillId="0" borderId="0" xfId="57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201" fontId="0" fillId="0" borderId="0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center" vertical="center"/>
    </xf>
    <xf numFmtId="194" fontId="0" fillId="0" borderId="0" xfId="0" applyNumberFormat="1" applyFont="1" applyFill="1" applyBorder="1" applyAlignment="1">
      <alignment horizontal="center" vertical="center"/>
    </xf>
    <xf numFmtId="206" fontId="0" fillId="0" borderId="0" xfId="48" applyNumberFormat="1" applyFont="1" applyAlignment="1">
      <alignment horizontal="right" vertical="center"/>
    </xf>
    <xf numFmtId="206" fontId="0" fillId="0" borderId="0" xfId="48" applyNumberFormat="1" applyFont="1" applyBorder="1" applyAlignment="1">
      <alignment horizontal="right" vertical="center"/>
    </xf>
    <xf numFmtId="201" fontId="0" fillId="0" borderId="0" xfId="57" applyNumberFormat="1" applyFont="1" applyAlignment="1" applyProtection="1">
      <alignment horizontal="right" vertical="center"/>
      <protection/>
    </xf>
    <xf numFmtId="207" fontId="0" fillId="0" borderId="0" xfId="0" applyNumberFormat="1" applyFont="1" applyAlignment="1" applyProtection="1">
      <alignment vertical="center"/>
      <protection/>
    </xf>
    <xf numFmtId="0" fontId="0" fillId="0" borderId="14" xfId="0" applyFont="1" applyBorder="1" applyAlignment="1">
      <alignment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7" xfId="0" applyFont="1" applyFill="1" applyBorder="1" applyAlignment="1" quotePrefix="1">
      <alignment horizontal="center" vertical="center"/>
    </xf>
    <xf numFmtId="0" fontId="0" fillId="0" borderId="0" xfId="0" applyFont="1" applyBorder="1" applyAlignment="1">
      <alignment horizontal="center" vertical="center"/>
    </xf>
    <xf numFmtId="38" fontId="0" fillId="0" borderId="0" xfId="48" applyFont="1" applyBorder="1" applyAlignment="1">
      <alignment horizontal="center" vertical="center"/>
    </xf>
    <xf numFmtId="0" fontId="0" fillId="0" borderId="0" xfId="0" applyFont="1" applyBorder="1" applyAlignment="1" quotePrefix="1">
      <alignment vertical="center"/>
    </xf>
    <xf numFmtId="0" fontId="0" fillId="0" borderId="19" xfId="0" applyFont="1" applyBorder="1" applyAlignment="1">
      <alignment vertical="center"/>
    </xf>
    <xf numFmtId="37" fontId="0" fillId="0" borderId="0" xfId="0" applyNumberFormat="1" applyFont="1" applyAlignment="1" applyProtection="1">
      <alignment vertical="center"/>
      <protection/>
    </xf>
    <xf numFmtId="189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Continuous" vertical="center"/>
      <protection/>
    </xf>
    <xf numFmtId="0" fontId="1" fillId="0" borderId="13" xfId="0" applyFont="1" applyBorder="1" applyAlignment="1" applyProtection="1">
      <alignment horizontal="centerContinuous" vertical="center"/>
      <protection/>
    </xf>
    <xf numFmtId="37" fontId="10" fillId="0" borderId="15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Continuous" vertical="center"/>
      <protection/>
    </xf>
    <xf numFmtId="0" fontId="10" fillId="0" borderId="13" xfId="0" applyFont="1" applyBorder="1" applyAlignment="1" applyProtection="1">
      <alignment vertical="center"/>
      <protection/>
    </xf>
    <xf numFmtId="37" fontId="10" fillId="0" borderId="0" xfId="0" applyNumberFormat="1" applyFont="1" applyFill="1" applyBorder="1" applyAlignment="1" applyProtection="1">
      <alignment horizontal="right" vertical="center"/>
      <protection/>
    </xf>
    <xf numFmtId="197" fontId="10" fillId="0" borderId="0" xfId="0" applyNumberFormat="1" applyFont="1" applyFill="1" applyBorder="1" applyAlignment="1" applyProtection="1">
      <alignment horizontal="right" vertical="center"/>
      <protection/>
    </xf>
    <xf numFmtId="209" fontId="10" fillId="0" borderId="0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13" xfId="0" applyFont="1" applyBorder="1" applyAlignment="1" applyProtection="1">
      <alignment horizontal="distributed" vertical="center"/>
      <protection/>
    </xf>
    <xf numFmtId="0" fontId="0" fillId="0" borderId="27" xfId="0" applyFont="1" applyBorder="1" applyAlignment="1" applyProtection="1">
      <alignment horizontal="left" vertical="center"/>
      <protection/>
    </xf>
    <xf numFmtId="0" fontId="0" fillId="0" borderId="28" xfId="0" applyFont="1" applyBorder="1" applyAlignment="1" applyProtection="1">
      <alignment horizontal="distributed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38" fontId="0" fillId="0" borderId="0" xfId="48" applyFont="1" applyBorder="1" applyAlignment="1" applyProtection="1">
      <alignment horizontal="center" vertical="center"/>
      <protection/>
    </xf>
    <xf numFmtId="38" fontId="0" fillId="0" borderId="0" xfId="48" applyFont="1" applyAlignment="1" applyProtection="1">
      <alignment vertical="center"/>
      <protection/>
    </xf>
    <xf numFmtId="0" fontId="6" fillId="0" borderId="0" xfId="0" applyFont="1" applyFill="1" applyAlignment="1" quotePrefix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Alignment="1">
      <alignment/>
    </xf>
    <xf numFmtId="0" fontId="6" fillId="0" borderId="0" xfId="0" applyFont="1" applyFill="1" applyAlignment="1">
      <alignment horizontal="right" vertical="top"/>
    </xf>
    <xf numFmtId="0" fontId="8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Continuous" vertical="center"/>
      <protection/>
    </xf>
    <xf numFmtId="0" fontId="1" fillId="0" borderId="13" xfId="0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 vertical="center"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centerContinuous" vertical="center"/>
      <protection/>
    </xf>
    <xf numFmtId="0" fontId="10" fillId="0" borderId="13" xfId="0" applyFont="1" applyFill="1" applyBorder="1" applyAlignment="1" applyProtection="1">
      <alignment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10" fillId="0" borderId="0" xfId="0" applyFont="1" applyFill="1" applyAlignment="1" applyProtection="1">
      <alignment horizontal="left" vertical="center"/>
      <protection/>
    </xf>
    <xf numFmtId="0" fontId="10" fillId="0" borderId="13" xfId="0" applyFont="1" applyFill="1" applyBorder="1" applyAlignment="1" applyProtection="1">
      <alignment horizontal="left" vertical="center"/>
      <protection/>
    </xf>
    <xf numFmtId="0" fontId="11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" fillId="0" borderId="13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177" fontId="0" fillId="0" borderId="29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right" vertical="center"/>
    </xf>
    <xf numFmtId="0" fontId="11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centerContinuous" vertical="center"/>
      <protection/>
    </xf>
    <xf numFmtId="0" fontId="11" fillId="0" borderId="13" xfId="0" applyFont="1" applyFill="1" applyBorder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11" fillId="0" borderId="13" xfId="0" applyFont="1" applyFill="1" applyBorder="1" applyAlignment="1" applyProtection="1">
      <alignment horizontal="left"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38" fontId="6" fillId="0" borderId="0" xfId="48" applyFont="1" applyFill="1" applyAlignment="1" quotePrefix="1">
      <alignment vertical="top"/>
    </xf>
    <xf numFmtId="38" fontId="0" fillId="0" borderId="0" xfId="48" applyFont="1" applyFill="1" applyAlignment="1">
      <alignment vertical="top"/>
    </xf>
    <xf numFmtId="201" fontId="0" fillId="0" borderId="0" xfId="48" applyNumberFormat="1" applyFont="1" applyFill="1" applyAlignment="1">
      <alignment vertical="top"/>
    </xf>
    <xf numFmtId="208" fontId="6" fillId="0" borderId="0" xfId="48" applyNumberFormat="1" applyFont="1" applyFill="1" applyAlignment="1">
      <alignment horizontal="right" vertical="top"/>
    </xf>
    <xf numFmtId="38" fontId="0" fillId="0" borderId="0" xfId="48" applyFont="1" applyFill="1" applyAlignment="1">
      <alignment vertical="center"/>
    </xf>
    <xf numFmtId="38" fontId="0" fillId="0" borderId="0" xfId="48" applyFont="1" applyFill="1" applyBorder="1" applyAlignment="1" applyProtection="1">
      <alignment horizontal="center" vertical="center"/>
      <protection/>
    </xf>
    <xf numFmtId="38" fontId="0" fillId="0" borderId="0" xfId="48" applyFont="1" applyFill="1" applyBorder="1" applyAlignment="1" applyProtection="1">
      <alignment horizontal="right" vertical="center"/>
      <protection/>
    </xf>
    <xf numFmtId="201" fontId="0" fillId="0" borderId="0" xfId="48" applyNumberFormat="1" applyFont="1" applyFill="1" applyBorder="1" applyAlignment="1" applyProtection="1">
      <alignment horizontal="right" vertical="center"/>
      <protection/>
    </xf>
    <xf numFmtId="208" fontId="0" fillId="0" borderId="0" xfId="48" applyNumberFormat="1" applyFont="1" applyFill="1" applyBorder="1" applyAlignment="1" applyProtection="1" quotePrefix="1">
      <alignment horizontal="right" vertical="center"/>
      <protection/>
    </xf>
    <xf numFmtId="38" fontId="0" fillId="0" borderId="10" xfId="48" applyFont="1" applyFill="1" applyBorder="1" applyAlignment="1" applyProtection="1">
      <alignment horizontal="center" vertical="center"/>
      <protection/>
    </xf>
    <xf numFmtId="38" fontId="0" fillId="0" borderId="35" xfId="48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>
      <alignment horizontal="center" vertical="center"/>
    </xf>
    <xf numFmtId="38" fontId="0" fillId="0" borderId="17" xfId="48" applyFont="1" applyFill="1" applyBorder="1" applyAlignment="1" applyProtection="1">
      <alignment horizontal="center" vertical="center"/>
      <protection/>
    </xf>
    <xf numFmtId="38" fontId="0" fillId="0" borderId="0" xfId="48" applyFont="1" applyFill="1" applyBorder="1" applyAlignment="1">
      <alignment vertical="center"/>
    </xf>
    <xf numFmtId="38" fontId="0" fillId="0" borderId="0" xfId="48" applyFont="1" applyFill="1" applyBorder="1" applyAlignment="1" applyProtection="1">
      <alignment horizontal="left" vertical="center"/>
      <protection/>
    </xf>
    <xf numFmtId="208" fontId="0" fillId="0" borderId="0" xfId="48" applyNumberFormat="1" applyFont="1" applyFill="1" applyBorder="1" applyAlignment="1" applyProtection="1">
      <alignment horizontal="right" vertical="center"/>
      <protection/>
    </xf>
    <xf numFmtId="38" fontId="0" fillId="0" borderId="0" xfId="48" applyFont="1" applyFill="1" applyBorder="1" applyAlignment="1" applyProtection="1">
      <alignment vertical="center"/>
      <protection/>
    </xf>
    <xf numFmtId="38" fontId="0" fillId="0" borderId="29" xfId="48" applyFont="1" applyFill="1" applyBorder="1" applyAlignment="1">
      <alignment vertical="center"/>
    </xf>
    <xf numFmtId="201" fontId="0" fillId="0" borderId="0" xfId="48" applyNumberFormat="1" applyFont="1" applyFill="1" applyAlignment="1">
      <alignment vertical="center"/>
    </xf>
    <xf numFmtId="208" fontId="0" fillId="0" borderId="0" xfId="48" applyNumberFormat="1" applyFont="1" applyFill="1" applyAlignment="1">
      <alignment horizontal="right" vertical="center"/>
    </xf>
    <xf numFmtId="208" fontId="0" fillId="0" borderId="0" xfId="48" applyNumberFormat="1" applyFont="1" applyFill="1" applyAlignment="1">
      <alignment vertical="center"/>
    </xf>
    <xf numFmtId="201" fontId="0" fillId="0" borderId="0" xfId="0" applyNumberFormat="1" applyFont="1" applyFill="1" applyAlignment="1">
      <alignment vertical="top"/>
    </xf>
    <xf numFmtId="208" fontId="0" fillId="0" borderId="0" xfId="0" applyNumberFormat="1" applyFont="1" applyFill="1" applyAlignment="1">
      <alignment vertical="top"/>
    </xf>
    <xf numFmtId="209" fontId="0" fillId="0" borderId="0" xfId="0" applyNumberFormat="1" applyFont="1" applyFill="1" applyAlignment="1">
      <alignment vertical="top"/>
    </xf>
    <xf numFmtId="208" fontId="6" fillId="0" borderId="0" xfId="0" applyNumberFormat="1" applyFont="1" applyFill="1" applyAlignment="1">
      <alignment horizontal="right" vertical="top"/>
    </xf>
    <xf numFmtId="201" fontId="0" fillId="0" borderId="0" xfId="0" applyNumberFormat="1" applyFont="1" applyFill="1" applyBorder="1" applyAlignment="1" applyProtection="1">
      <alignment horizontal="left" vertical="center"/>
      <protection/>
    </xf>
    <xf numFmtId="208" fontId="0" fillId="0" borderId="0" xfId="0" applyNumberFormat="1" applyFont="1" applyFill="1" applyBorder="1" applyAlignment="1" applyProtection="1">
      <alignment horizontal="left" vertical="center"/>
      <protection/>
    </xf>
    <xf numFmtId="209" fontId="0" fillId="0" borderId="0" xfId="0" applyNumberFormat="1" applyFont="1" applyFill="1" applyBorder="1" applyAlignment="1" applyProtection="1">
      <alignment horizontal="left" vertical="center"/>
      <protection/>
    </xf>
    <xf numFmtId="201" fontId="0" fillId="0" borderId="0" xfId="0" applyNumberFormat="1" applyFont="1" applyFill="1" applyBorder="1" applyAlignment="1" applyProtection="1">
      <alignment horizontal="centerContinuous" vertical="center"/>
      <protection/>
    </xf>
    <xf numFmtId="208" fontId="0" fillId="0" borderId="0" xfId="0" applyNumberFormat="1" applyFont="1" applyFill="1" applyBorder="1" applyAlignment="1" applyProtection="1">
      <alignment horizontal="centerContinuous" vertical="center"/>
      <protection/>
    </xf>
    <xf numFmtId="209" fontId="0" fillId="0" borderId="0" xfId="0" applyNumberFormat="1" applyFont="1" applyFill="1" applyBorder="1" applyAlignment="1" applyProtection="1">
      <alignment horizontal="centerContinuous" vertical="center"/>
      <protection/>
    </xf>
    <xf numFmtId="208" fontId="0" fillId="0" borderId="0" xfId="0" applyNumberFormat="1" applyFont="1" applyFill="1" applyBorder="1" applyAlignment="1" applyProtection="1">
      <alignment horizontal="right" vertical="center"/>
      <protection/>
    </xf>
    <xf numFmtId="201" fontId="0" fillId="0" borderId="10" xfId="0" applyNumberFormat="1" applyFont="1" applyFill="1" applyBorder="1" applyAlignment="1" applyProtection="1">
      <alignment horizontal="center" vertical="center"/>
      <protection/>
    </xf>
    <xf numFmtId="201" fontId="0" fillId="0" borderId="35" xfId="0" applyNumberFormat="1" applyFont="1" applyFill="1" applyBorder="1" applyAlignment="1" applyProtection="1">
      <alignment horizontal="left" vertical="center"/>
      <protection/>
    </xf>
    <xf numFmtId="201" fontId="0" fillId="0" borderId="17" xfId="0" applyNumberFormat="1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201" fontId="0" fillId="0" borderId="0" xfId="0" applyNumberFormat="1" applyFont="1" applyFill="1" applyBorder="1" applyAlignment="1" applyProtection="1">
      <alignment vertical="center"/>
      <protection/>
    </xf>
    <xf numFmtId="201" fontId="0" fillId="0" borderId="0" xfId="0" applyNumberFormat="1" applyFont="1" applyFill="1" applyBorder="1" applyAlignment="1" applyProtection="1">
      <alignment horizontal="center" vertical="center"/>
      <protection/>
    </xf>
    <xf numFmtId="201" fontId="0" fillId="0" borderId="0" xfId="0" applyNumberFormat="1" applyFont="1" applyFill="1" applyBorder="1" applyAlignment="1" applyProtection="1">
      <alignment horizontal="right" vertical="center"/>
      <protection/>
    </xf>
    <xf numFmtId="208" fontId="6" fillId="0" borderId="0" xfId="0" applyNumberFormat="1" applyFont="1" applyFill="1" applyBorder="1" applyAlignment="1" applyProtection="1">
      <alignment horizontal="center" vertical="center"/>
      <protection/>
    </xf>
    <xf numFmtId="208" fontId="6" fillId="0" borderId="0" xfId="0" applyNumberFormat="1" applyFont="1" applyFill="1" applyBorder="1" applyAlignment="1" applyProtection="1">
      <alignment vertical="center"/>
      <protection/>
    </xf>
    <xf numFmtId="209" fontId="0" fillId="0" borderId="0" xfId="0" applyNumberFormat="1" applyFont="1" applyFill="1" applyBorder="1" applyAlignment="1" applyProtection="1">
      <alignment horizontal="right" vertical="center"/>
      <protection/>
    </xf>
    <xf numFmtId="208" fontId="0" fillId="0" borderId="0" xfId="0" applyNumberFormat="1" applyFont="1" applyFill="1" applyBorder="1" applyAlignment="1" applyProtection="1">
      <alignment horizontal="center" vertical="center"/>
      <protection/>
    </xf>
    <xf numFmtId="201" fontId="10" fillId="0" borderId="0" xfId="0" applyNumberFormat="1" applyFont="1" applyFill="1" applyBorder="1" applyAlignment="1" applyProtection="1">
      <alignment horizontal="right" vertical="center"/>
      <protection/>
    </xf>
    <xf numFmtId="208" fontId="10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distributed" vertical="center"/>
    </xf>
    <xf numFmtId="201" fontId="0" fillId="0" borderId="29" xfId="0" applyNumberFormat="1" applyFont="1" applyFill="1" applyBorder="1" applyAlignment="1" applyProtection="1">
      <alignment vertical="center"/>
      <protection/>
    </xf>
    <xf numFmtId="208" fontId="0" fillId="0" borderId="29" xfId="0" applyNumberFormat="1" applyFont="1" applyFill="1" applyBorder="1" applyAlignment="1" applyProtection="1">
      <alignment vertical="center"/>
      <protection/>
    </xf>
    <xf numFmtId="208" fontId="0" fillId="0" borderId="0" xfId="0" applyNumberFormat="1" applyFont="1" applyFill="1" applyBorder="1" applyAlignment="1" applyProtection="1">
      <alignment vertical="center"/>
      <protection/>
    </xf>
    <xf numFmtId="201" fontId="0" fillId="0" borderId="0" xfId="0" applyNumberFormat="1" applyFont="1" applyFill="1" applyBorder="1" applyAlignment="1">
      <alignment vertical="center"/>
    </xf>
    <xf numFmtId="208" fontId="0" fillId="0" borderId="0" xfId="0" applyNumberFormat="1" applyFont="1" applyFill="1" applyBorder="1" applyAlignment="1">
      <alignment vertical="center"/>
    </xf>
    <xf numFmtId="209" fontId="0" fillId="0" borderId="0" xfId="0" applyNumberFormat="1" applyFont="1" applyFill="1" applyBorder="1" applyAlignment="1">
      <alignment vertical="center"/>
    </xf>
    <xf numFmtId="201" fontId="0" fillId="0" borderId="0" xfId="0" applyNumberFormat="1" applyFont="1" applyFill="1" applyAlignment="1">
      <alignment vertical="center"/>
    </xf>
    <xf numFmtId="208" fontId="0" fillId="0" borderId="0" xfId="0" applyNumberFormat="1" applyFont="1" applyFill="1" applyAlignment="1">
      <alignment vertical="center"/>
    </xf>
    <xf numFmtId="209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top"/>
    </xf>
    <xf numFmtId="38" fontId="8" fillId="0" borderId="0" xfId="48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 quotePrefix="1">
      <alignment horizontal="right" vertical="center"/>
    </xf>
    <xf numFmtId="0" fontId="0" fillId="0" borderId="0" xfId="0" applyFont="1" applyFill="1" applyAlignment="1" quotePrefix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horizontal="centerContinuous" vertical="center"/>
    </xf>
    <xf numFmtId="0" fontId="0" fillId="0" borderId="1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186" fontId="11" fillId="0" borderId="0" xfId="0" applyNumberFormat="1" applyFont="1" applyFill="1" applyBorder="1" applyAlignment="1" applyProtection="1">
      <alignment vertical="center"/>
      <protection/>
    </xf>
    <xf numFmtId="176" fontId="11" fillId="0" borderId="0" xfId="0" applyNumberFormat="1" applyFont="1" applyFill="1" applyBorder="1" applyAlignment="1" applyProtection="1" quotePrefix="1">
      <alignment horizontal="right" vertical="center"/>
      <protection/>
    </xf>
    <xf numFmtId="186" fontId="11" fillId="0" borderId="0" xfId="0" applyNumberFormat="1" applyFont="1" applyFill="1" applyBorder="1" applyAlignment="1" applyProtection="1" quotePrefix="1">
      <alignment horizontal="right" vertical="center"/>
      <protection/>
    </xf>
    <xf numFmtId="186" fontId="0" fillId="0" borderId="0" xfId="0" applyNumberFormat="1" applyFont="1" applyFill="1" applyAlignment="1" applyProtection="1">
      <alignment vertical="center"/>
      <protection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distributed" vertical="center"/>
    </xf>
    <xf numFmtId="176" fontId="0" fillId="0" borderId="0" xfId="0" applyNumberFormat="1" applyFont="1" applyFill="1" applyAlignment="1" applyProtection="1" quotePrefix="1">
      <alignment horizontal="right" vertical="center"/>
      <protection/>
    </xf>
    <xf numFmtId="186" fontId="0" fillId="0" borderId="0" xfId="0" applyNumberFormat="1" applyFont="1" applyFill="1" applyAlignment="1" applyProtection="1" quotePrefix="1">
      <alignment horizontal="right" vertical="center"/>
      <protection/>
    </xf>
    <xf numFmtId="37" fontId="0" fillId="0" borderId="0" xfId="0" applyNumberFormat="1" applyFont="1" applyFill="1" applyAlignment="1" applyProtection="1">
      <alignment horizontal="right" vertical="center"/>
      <protection/>
    </xf>
    <xf numFmtId="38" fontId="0" fillId="0" borderId="0" xfId="0" applyNumberFormat="1" applyFont="1" applyFill="1" applyAlignment="1">
      <alignment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176" fontId="0" fillId="0" borderId="0" xfId="0" applyNumberFormat="1" applyFont="1" applyFill="1" applyAlignment="1" applyProtection="1">
      <alignment horizontal="right" vertical="center"/>
      <protection/>
    </xf>
    <xf numFmtId="37" fontId="0" fillId="0" borderId="0" xfId="0" applyNumberFormat="1" applyFont="1" applyFill="1" applyAlignment="1">
      <alignment vertical="center"/>
    </xf>
    <xf numFmtId="186" fontId="0" fillId="0" borderId="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 quotePrefix="1">
      <alignment horizontal="right" vertical="center"/>
      <protection/>
    </xf>
    <xf numFmtId="0" fontId="7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vertical="center"/>
    </xf>
    <xf numFmtId="38" fontId="8" fillId="0" borderId="0" xfId="48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38" fontId="0" fillId="0" borderId="0" xfId="48" applyFont="1" applyFill="1" applyBorder="1" applyAlignment="1">
      <alignment horizontal="right" vertical="center"/>
    </xf>
    <xf numFmtId="38" fontId="0" fillId="0" borderId="19" xfId="48" applyFont="1" applyFill="1" applyBorder="1" applyAlignment="1">
      <alignment horizontal="right" vertical="center"/>
    </xf>
    <xf numFmtId="38" fontId="0" fillId="0" borderId="0" xfId="0" applyNumberFormat="1" applyFont="1" applyFill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38" fontId="0" fillId="0" borderId="0" xfId="0" applyNumberFormat="1" applyFont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201" fontId="10" fillId="0" borderId="0" xfId="48" applyNumberFormat="1" applyFont="1" applyFill="1" applyBorder="1" applyAlignment="1" applyProtection="1">
      <alignment horizontal="right" vertical="center"/>
      <protection/>
    </xf>
    <xf numFmtId="207" fontId="10" fillId="0" borderId="0" xfId="48" applyNumberFormat="1" applyFont="1" applyFill="1" applyBorder="1" applyAlignment="1" applyProtection="1">
      <alignment horizontal="right" vertical="center"/>
      <protection/>
    </xf>
    <xf numFmtId="40" fontId="10" fillId="0" borderId="0" xfId="0" applyNumberFormat="1" applyFont="1" applyFill="1" applyBorder="1" applyAlignment="1" applyProtection="1">
      <alignment horizontal="right" vertical="center"/>
      <protection/>
    </xf>
    <xf numFmtId="176" fontId="1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209" fontId="0" fillId="0" borderId="0" xfId="0" applyNumberFormat="1" applyFont="1" applyFill="1" applyBorder="1" applyAlignment="1" applyProtection="1">
      <alignment vertical="center"/>
      <protection/>
    </xf>
    <xf numFmtId="194" fontId="10" fillId="0" borderId="0" xfId="0" applyNumberFormat="1" applyFont="1" applyFill="1" applyBorder="1" applyAlignment="1">
      <alignment horizontal="center" vertical="center"/>
    </xf>
    <xf numFmtId="194" fontId="0" fillId="0" borderId="13" xfId="0" applyNumberFormat="1" applyFont="1" applyFill="1" applyBorder="1" applyAlignment="1">
      <alignment horizontal="right" vertical="center"/>
    </xf>
    <xf numFmtId="194" fontId="0" fillId="0" borderId="38" xfId="0" applyNumberFormat="1" applyFont="1" applyFill="1" applyBorder="1" applyAlignment="1">
      <alignment horizontal="right" vertical="center"/>
    </xf>
    <xf numFmtId="194" fontId="0" fillId="0" borderId="16" xfId="0" applyNumberFormat="1" applyFont="1" applyFill="1" applyBorder="1" applyAlignment="1">
      <alignment horizontal="right" vertical="center"/>
    </xf>
    <xf numFmtId="0" fontId="0" fillId="0" borderId="14" xfId="0" applyFill="1" applyBorder="1" applyAlignment="1" quotePrefix="1">
      <alignment horizontal="center" vertical="center"/>
    </xf>
    <xf numFmtId="0" fontId="10" fillId="0" borderId="14" xfId="0" applyFont="1" applyFill="1" applyBorder="1" applyAlignment="1" quotePrefix="1">
      <alignment horizontal="center" vertical="center"/>
    </xf>
    <xf numFmtId="0" fontId="0" fillId="0" borderId="13" xfId="0" applyFont="1" applyFill="1" applyBorder="1" applyAlignment="1" quotePrefix="1">
      <alignment horizontal="center" vertical="center"/>
    </xf>
    <xf numFmtId="0" fontId="0" fillId="0" borderId="16" xfId="0" applyFont="1" applyFill="1" applyBorder="1" applyAlignment="1" quotePrefix="1">
      <alignment horizontal="center" vertical="center"/>
    </xf>
    <xf numFmtId="0" fontId="8" fillId="0" borderId="39" xfId="0" applyFont="1" applyBorder="1" applyAlignment="1" applyProtection="1">
      <alignment horizontal="centerContinuous" vertical="center"/>
      <protection/>
    </xf>
    <xf numFmtId="0" fontId="0" fillId="0" borderId="39" xfId="0" applyFont="1" applyBorder="1" applyAlignment="1" applyProtection="1">
      <alignment horizontal="centerContinuous" vertical="center"/>
      <protection/>
    </xf>
    <xf numFmtId="0" fontId="12" fillId="0" borderId="15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2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13" xfId="0" applyFont="1" applyBorder="1" applyAlignment="1" applyProtection="1">
      <alignment horizontal="distributed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Alignment="1">
      <alignment vertical="center"/>
    </xf>
    <xf numFmtId="196" fontId="10" fillId="0" borderId="0" xfId="0" applyNumberFormat="1" applyFont="1" applyFill="1" applyBorder="1" applyAlignment="1">
      <alignment horizontal="right"/>
    </xf>
    <xf numFmtId="195" fontId="10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 applyProtection="1">
      <alignment horizontal="centerContinuous" vertical="center"/>
      <protection/>
    </xf>
    <xf numFmtId="0" fontId="14" fillId="0" borderId="13" xfId="0" applyFont="1" applyFill="1" applyBorder="1" applyAlignment="1" applyProtection="1">
      <alignment horizontal="centerContinuous" vertical="center"/>
      <protection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vertical="top"/>
    </xf>
    <xf numFmtId="0" fontId="11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vertical="top"/>
    </xf>
    <xf numFmtId="0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vertical="top"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 applyProtection="1">
      <alignment horizontal="left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179" fontId="1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48" applyFont="1" applyFill="1" applyBorder="1" applyAlignment="1" applyProtection="1" quotePrefix="1">
      <alignment horizontal="center" vertical="center"/>
      <protection/>
    </xf>
    <xf numFmtId="38" fontId="10" fillId="0" borderId="27" xfId="48" applyFont="1" applyFill="1" applyBorder="1" applyAlignment="1" applyProtection="1" quotePrefix="1">
      <alignment horizontal="center" vertical="center"/>
      <protection/>
    </xf>
    <xf numFmtId="38" fontId="10" fillId="0" borderId="27" xfId="48" applyFont="1" applyFill="1" applyBorder="1" applyAlignment="1" applyProtection="1">
      <alignment horizontal="left" vertical="center"/>
      <protection/>
    </xf>
    <xf numFmtId="38" fontId="11" fillId="0" borderId="0" xfId="48" applyFont="1" applyFill="1" applyAlignment="1">
      <alignment vertical="center"/>
    </xf>
    <xf numFmtId="208" fontId="10" fillId="0" borderId="27" xfId="48" applyNumberFormat="1" applyFont="1" applyFill="1" applyBorder="1" applyAlignment="1" applyProtection="1">
      <alignment horizontal="right" vertical="center"/>
      <protection/>
    </xf>
    <xf numFmtId="201" fontId="0" fillId="0" borderId="40" xfId="48" applyNumberFormat="1" applyFont="1" applyFill="1" applyBorder="1" applyAlignment="1" applyProtection="1">
      <alignment horizontal="right" vertical="center"/>
      <protection/>
    </xf>
    <xf numFmtId="201" fontId="10" fillId="0" borderId="41" xfId="48" applyNumberFormat="1" applyFont="1" applyFill="1" applyBorder="1" applyAlignment="1" applyProtection="1">
      <alignment horizontal="right" vertical="center"/>
      <protection/>
    </xf>
    <xf numFmtId="201" fontId="10" fillId="0" borderId="27" xfId="48" applyNumberFormat="1" applyFont="1" applyFill="1" applyBorder="1" applyAlignment="1" applyProtection="1">
      <alignment horizontal="right" vertical="center"/>
      <protection/>
    </xf>
    <xf numFmtId="38" fontId="6" fillId="0" borderId="19" xfId="48" applyFont="1" applyFill="1" applyBorder="1" applyAlignment="1">
      <alignment vertical="center"/>
    </xf>
    <xf numFmtId="38" fontId="6" fillId="0" borderId="13" xfId="48" applyFont="1" applyFill="1" applyBorder="1" applyAlignment="1">
      <alignment vertical="center"/>
    </xf>
    <xf numFmtId="38" fontId="6" fillId="0" borderId="0" xfId="48" applyFont="1" applyFill="1" applyBorder="1" applyAlignment="1">
      <alignment vertical="center"/>
    </xf>
    <xf numFmtId="38" fontId="6" fillId="0" borderId="0" xfId="48" applyFont="1" applyFill="1" applyBorder="1" applyAlignment="1" applyProtection="1">
      <alignment horizontal="center" vertical="center"/>
      <protection/>
    </xf>
    <xf numFmtId="38" fontId="6" fillId="0" borderId="0" xfId="48" applyFont="1" applyFill="1" applyBorder="1" applyAlignment="1" applyProtection="1">
      <alignment horizontal="right" vertical="center"/>
      <protection/>
    </xf>
    <xf numFmtId="201" fontId="6" fillId="0" borderId="0" xfId="48" applyNumberFormat="1" applyFont="1" applyFill="1" applyBorder="1" applyAlignment="1" applyProtection="1">
      <alignment horizontal="center" vertical="center"/>
      <protection/>
    </xf>
    <xf numFmtId="208" fontId="6" fillId="0" borderId="0" xfId="48" applyNumberFormat="1" applyFont="1" applyFill="1" applyBorder="1" applyAlignment="1" applyProtection="1">
      <alignment horizontal="center" vertical="center"/>
      <protection/>
    </xf>
    <xf numFmtId="38" fontId="6" fillId="0" borderId="0" xfId="48" applyFont="1" applyFill="1" applyAlignment="1">
      <alignment vertical="center"/>
    </xf>
    <xf numFmtId="207" fontId="0" fillId="0" borderId="0" xfId="48" applyNumberFormat="1" applyFont="1" applyFill="1" applyBorder="1" applyAlignment="1" applyProtection="1">
      <alignment horizontal="right" vertical="center"/>
      <protection/>
    </xf>
    <xf numFmtId="179" fontId="0" fillId="0" borderId="0" xfId="48" applyNumberFormat="1" applyFont="1" applyFill="1" applyBorder="1" applyAlignment="1" applyProtection="1">
      <alignment horizontal="right" vertical="center"/>
      <protection/>
    </xf>
    <xf numFmtId="201" fontId="10" fillId="0" borderId="0" xfId="0" applyNumberFormat="1" applyFont="1" applyFill="1" applyAlignment="1" applyProtection="1">
      <alignment horizontal="right" vertical="center"/>
      <protection/>
    </xf>
    <xf numFmtId="208" fontId="10" fillId="0" borderId="0" xfId="48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distributed" vertical="center"/>
    </xf>
    <xf numFmtId="0" fontId="1" fillId="0" borderId="0" xfId="0" applyFont="1" applyAlignment="1">
      <alignment vertical="center"/>
    </xf>
    <xf numFmtId="201" fontId="0" fillId="0" borderId="37" xfId="0" applyNumberFormat="1" applyFont="1" applyFill="1" applyBorder="1" applyAlignment="1">
      <alignment horizontal="center" vertical="center"/>
    </xf>
    <xf numFmtId="38" fontId="0" fillId="0" borderId="37" xfId="48" applyFont="1" applyFill="1" applyBorder="1" applyAlignment="1">
      <alignment vertical="center"/>
    </xf>
    <xf numFmtId="38" fontId="0" fillId="0" borderId="18" xfId="48" applyFont="1" applyFill="1" applyBorder="1" applyAlignment="1">
      <alignment vertical="center"/>
    </xf>
    <xf numFmtId="38" fontId="0" fillId="0" borderId="27" xfId="48" applyFont="1" applyFill="1" applyBorder="1" applyAlignment="1">
      <alignment vertical="center"/>
    </xf>
    <xf numFmtId="0" fontId="10" fillId="0" borderId="38" xfId="0" applyFont="1" applyFill="1" applyBorder="1" applyAlignment="1">
      <alignment horizontal="distributed" vertical="center"/>
    </xf>
    <xf numFmtId="38" fontId="0" fillId="0" borderId="15" xfId="48" applyFont="1" applyFill="1" applyBorder="1" applyAlignment="1">
      <alignment vertical="center"/>
    </xf>
    <xf numFmtId="0" fontId="0" fillId="0" borderId="28" xfId="0" applyFont="1" applyFill="1" applyBorder="1" applyAlignment="1" quotePrefix="1">
      <alignment horizontal="center" vertical="center"/>
    </xf>
    <xf numFmtId="38" fontId="0" fillId="0" borderId="42" xfId="48" applyFont="1" applyFill="1" applyBorder="1" applyAlignment="1">
      <alignment vertical="center"/>
    </xf>
    <xf numFmtId="38" fontId="0" fillId="0" borderId="18" xfId="48" applyFont="1" applyFill="1" applyBorder="1" applyAlignment="1">
      <alignment horizontal="right" vertical="center"/>
    </xf>
    <xf numFmtId="38" fontId="11" fillId="0" borderId="19" xfId="48" applyFont="1" applyFill="1" applyBorder="1" applyAlignment="1">
      <alignment vertical="center"/>
    </xf>
    <xf numFmtId="38" fontId="11" fillId="0" borderId="19" xfId="48" applyFont="1" applyFill="1" applyBorder="1" applyAlignment="1">
      <alignment horizontal="right" vertical="center"/>
    </xf>
    <xf numFmtId="38" fontId="11" fillId="0" borderId="0" xfId="48" applyFont="1" applyFill="1" applyBorder="1" applyAlignment="1">
      <alignment vertical="center"/>
    </xf>
    <xf numFmtId="38" fontId="11" fillId="0" borderId="0" xfId="48" applyFont="1" applyFill="1" applyBorder="1" applyAlignment="1">
      <alignment horizontal="right" vertical="center"/>
    </xf>
    <xf numFmtId="38" fontId="10" fillId="0" borderId="18" xfId="48" applyFont="1" applyFill="1" applyBorder="1" applyAlignment="1">
      <alignment vertical="center"/>
    </xf>
    <xf numFmtId="38" fontId="10" fillId="0" borderId="18" xfId="48" applyFont="1" applyFill="1" applyBorder="1" applyAlignment="1">
      <alignment horizontal="right" vertical="center"/>
    </xf>
    <xf numFmtId="38" fontId="0" fillId="0" borderId="43" xfId="48" applyFont="1" applyFill="1" applyBorder="1" applyAlignment="1">
      <alignment vertical="center"/>
    </xf>
    <xf numFmtId="38" fontId="0" fillId="0" borderId="19" xfId="48" applyFont="1" applyFill="1" applyBorder="1" applyAlignment="1">
      <alignment vertical="center"/>
    </xf>
    <xf numFmtId="38" fontId="10" fillId="0" borderId="37" xfId="48" applyFont="1" applyFill="1" applyBorder="1" applyAlignment="1">
      <alignment vertical="center"/>
    </xf>
    <xf numFmtId="0" fontId="0" fillId="0" borderId="13" xfId="0" applyFill="1" applyBorder="1" applyAlignment="1" quotePrefix="1">
      <alignment horizontal="center" vertical="center"/>
    </xf>
    <xf numFmtId="0" fontId="10" fillId="0" borderId="13" xfId="0" applyFont="1" applyFill="1" applyBorder="1" applyAlignment="1" quotePrefix="1">
      <alignment horizontal="center" vertical="center"/>
    </xf>
    <xf numFmtId="37" fontId="10" fillId="0" borderId="0" xfId="0" applyNumberFormat="1" applyFont="1" applyFill="1" applyBorder="1" applyAlignment="1" applyProtection="1" quotePrefix="1">
      <alignment horizontal="right" vertical="center"/>
      <protection/>
    </xf>
    <xf numFmtId="39" fontId="10" fillId="0" borderId="0" xfId="0" applyNumberFormat="1" applyFont="1" applyFill="1" applyBorder="1" applyAlignment="1" applyProtection="1" quotePrefix="1">
      <alignment horizontal="right" vertical="center"/>
      <protection/>
    </xf>
    <xf numFmtId="201" fontId="0" fillId="0" borderId="13" xfId="0" applyNumberFormat="1" applyFont="1" applyFill="1" applyBorder="1" applyAlignment="1">
      <alignment horizontal="right" vertical="center"/>
    </xf>
    <xf numFmtId="0" fontId="0" fillId="0" borderId="44" xfId="0" applyFont="1" applyFill="1" applyBorder="1" applyAlignment="1">
      <alignment horizontal="distributed" vertical="center"/>
    </xf>
    <xf numFmtId="37" fontId="0" fillId="0" borderId="44" xfId="0" applyNumberFormat="1" applyFont="1" applyFill="1" applyBorder="1" applyAlignment="1" applyProtection="1">
      <alignment horizontal="distributed" vertical="center"/>
      <protection/>
    </xf>
    <xf numFmtId="0" fontId="0" fillId="0" borderId="45" xfId="0" applyFont="1" applyFill="1" applyBorder="1" applyAlignment="1">
      <alignment horizontal="distributed" vertical="center"/>
    </xf>
    <xf numFmtId="37" fontId="0" fillId="0" borderId="45" xfId="0" applyNumberFormat="1" applyFont="1" applyFill="1" applyBorder="1" applyAlignment="1" applyProtection="1">
      <alignment horizontal="distributed" vertical="center"/>
      <protection/>
    </xf>
    <xf numFmtId="38" fontId="0" fillId="0" borderId="4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 quotePrefix="1">
      <alignment horizontal="left" vertical="center"/>
    </xf>
    <xf numFmtId="0" fontId="10" fillId="0" borderId="0" xfId="0" applyFont="1" applyFill="1" applyBorder="1" applyAlignment="1" quotePrefix="1">
      <alignment horizontal="left" vertical="center"/>
    </xf>
    <xf numFmtId="38" fontId="0" fillId="0" borderId="44" xfId="48" applyFont="1" applyFill="1" applyBorder="1" applyAlignment="1">
      <alignment horizontal="right" vertical="center"/>
    </xf>
    <xf numFmtId="0" fontId="0" fillId="0" borderId="0" xfId="0" applyFont="1" applyFill="1" applyBorder="1" applyAlignment="1" quotePrefix="1">
      <alignment horizontal="center" vertical="center"/>
    </xf>
    <xf numFmtId="0" fontId="10" fillId="0" borderId="18" xfId="0" applyFont="1" applyFill="1" applyBorder="1" applyAlignment="1" quotePrefix="1">
      <alignment horizontal="center" vertical="center"/>
    </xf>
    <xf numFmtId="0" fontId="10" fillId="0" borderId="16" xfId="0" applyFont="1" applyFill="1" applyBorder="1" applyAlignment="1" quotePrefix="1">
      <alignment horizontal="center" vertical="center"/>
    </xf>
    <xf numFmtId="201" fontId="10" fillId="0" borderId="18" xfId="48" applyNumberFormat="1" applyFont="1" applyFill="1" applyBorder="1" applyAlignment="1">
      <alignment vertical="center"/>
    </xf>
    <xf numFmtId="38" fontId="0" fillId="0" borderId="0" xfId="48" applyFont="1" applyFill="1" applyBorder="1" applyAlignment="1" quotePrefix="1">
      <alignment horizontal="right" vertical="center"/>
    </xf>
    <xf numFmtId="0" fontId="0" fillId="0" borderId="19" xfId="0" applyFont="1" applyFill="1" applyBorder="1" applyAlignment="1">
      <alignment horizontal="distributed" vertical="center"/>
    </xf>
    <xf numFmtId="38" fontId="0" fillId="0" borderId="19" xfId="0" applyNumberFormat="1" applyFont="1" applyBorder="1" applyAlignment="1">
      <alignment horizontal="right" vertical="center"/>
    </xf>
    <xf numFmtId="37" fontId="0" fillId="0" borderId="19" xfId="0" applyNumberFormat="1" applyFont="1" applyFill="1" applyBorder="1" applyAlignment="1" applyProtection="1">
      <alignment horizontal="distributed" vertical="center"/>
      <protection/>
    </xf>
    <xf numFmtId="38" fontId="0" fillId="0" borderId="19" xfId="0" applyNumberFormat="1" applyFont="1" applyBorder="1" applyAlignment="1">
      <alignment/>
    </xf>
    <xf numFmtId="38" fontId="0" fillId="0" borderId="19" xfId="0" applyNumberFormat="1" applyFont="1" applyFill="1" applyBorder="1" applyAlignment="1">
      <alignment horizontal="center" vertical="center"/>
    </xf>
    <xf numFmtId="201" fontId="0" fillId="0" borderId="46" xfId="48" applyNumberFormat="1" applyFont="1" applyFill="1" applyBorder="1" applyAlignment="1" quotePrefix="1">
      <alignment horizontal="right" vertical="center"/>
    </xf>
    <xf numFmtId="201" fontId="0" fillId="0" borderId="46" xfId="0" applyNumberFormat="1" applyFont="1" applyFill="1" applyBorder="1" applyAlignment="1">
      <alignment vertical="center"/>
    </xf>
    <xf numFmtId="201" fontId="0" fillId="0" borderId="15" xfId="0" applyNumberFormat="1" applyFont="1" applyFill="1" applyBorder="1" applyAlignment="1">
      <alignment vertical="center"/>
    </xf>
    <xf numFmtId="201" fontId="0" fillId="0" borderId="37" xfId="0" applyNumberFormat="1" applyFont="1" applyFill="1" applyBorder="1" applyAlignment="1">
      <alignment vertical="center"/>
    </xf>
    <xf numFmtId="201" fontId="0" fillId="0" borderId="0" xfId="0" applyNumberFormat="1" applyFont="1" applyBorder="1" applyAlignment="1">
      <alignment horizontal="right" vertical="center"/>
    </xf>
    <xf numFmtId="201" fontId="0" fillId="0" borderId="18" xfId="0" applyNumberFormat="1" applyFont="1" applyBorder="1" applyAlignment="1">
      <alignment horizontal="right" vertical="center"/>
    </xf>
    <xf numFmtId="201" fontId="0" fillId="0" borderId="47" xfId="0" applyNumberFormat="1" applyFont="1" applyBorder="1" applyAlignment="1">
      <alignment horizontal="right" vertical="center"/>
    </xf>
    <xf numFmtId="201" fontId="0" fillId="0" borderId="47" xfId="0" applyNumberFormat="1" applyFont="1" applyFill="1" applyBorder="1" applyAlignment="1" applyProtection="1">
      <alignment horizontal="right" vertical="center"/>
      <protection/>
    </xf>
    <xf numFmtId="201" fontId="0" fillId="0" borderId="46" xfId="0" applyNumberFormat="1" applyFont="1" applyBorder="1" applyAlignment="1">
      <alignment/>
    </xf>
    <xf numFmtId="201" fontId="0" fillId="0" borderId="48" xfId="0" applyNumberFormat="1" applyFont="1" applyBorder="1" applyAlignment="1">
      <alignment/>
    </xf>
    <xf numFmtId="201" fontId="0" fillId="0" borderId="15" xfId="0" applyNumberFormat="1" applyFont="1" applyBorder="1" applyAlignment="1">
      <alignment/>
    </xf>
    <xf numFmtId="195" fontId="0" fillId="0" borderId="43" xfId="0" applyNumberFormat="1" applyFont="1" applyFill="1" applyBorder="1" applyAlignment="1">
      <alignment horizontal="right" vertical="center"/>
    </xf>
    <xf numFmtId="195" fontId="0" fillId="0" borderId="19" xfId="0" applyNumberFormat="1" applyFont="1" applyFill="1" applyBorder="1" applyAlignment="1">
      <alignment horizontal="right" vertical="center"/>
    </xf>
    <xf numFmtId="201" fontId="0" fillId="0" borderId="19" xfId="0" applyNumberFormat="1" applyFont="1" applyFill="1" applyBorder="1" applyAlignment="1">
      <alignment horizontal="right" vertical="center"/>
    </xf>
    <xf numFmtId="207" fontId="0" fillId="0" borderId="19" xfId="0" applyNumberFormat="1" applyFont="1" applyFill="1" applyBorder="1" applyAlignment="1">
      <alignment horizontal="right" vertical="center"/>
    </xf>
    <xf numFmtId="195" fontId="0" fillId="0" borderId="15" xfId="0" applyNumberFormat="1" applyFont="1" applyFill="1" applyBorder="1" applyAlignment="1">
      <alignment horizontal="right" vertical="center"/>
    </xf>
    <xf numFmtId="195" fontId="0" fillId="0" borderId="0" xfId="0" applyNumberFormat="1" applyFont="1" applyFill="1" applyBorder="1" applyAlignment="1">
      <alignment horizontal="right" vertical="center"/>
    </xf>
    <xf numFmtId="201" fontId="0" fillId="0" borderId="0" xfId="0" applyNumberFormat="1" applyFont="1" applyFill="1" applyBorder="1" applyAlignment="1">
      <alignment horizontal="right" vertical="center"/>
    </xf>
    <xf numFmtId="207" fontId="0" fillId="0" borderId="0" xfId="0" applyNumberFormat="1" applyFont="1" applyFill="1" applyBorder="1" applyAlignment="1">
      <alignment horizontal="right" vertical="center"/>
    </xf>
    <xf numFmtId="195" fontId="0" fillId="0" borderId="37" xfId="0" applyNumberFormat="1" applyFont="1" applyFill="1" applyBorder="1" applyAlignment="1">
      <alignment horizontal="right" vertical="center"/>
    </xf>
    <xf numFmtId="206" fontId="0" fillId="0" borderId="18" xfId="0" applyNumberFormat="1" applyFont="1" applyFill="1" applyBorder="1" applyAlignment="1">
      <alignment horizontal="right" vertical="center"/>
    </xf>
    <xf numFmtId="195" fontId="0" fillId="0" borderId="18" xfId="0" applyNumberFormat="1" applyFont="1" applyFill="1" applyBorder="1" applyAlignment="1">
      <alignment horizontal="right" vertical="center"/>
    </xf>
    <xf numFmtId="201" fontId="0" fillId="0" borderId="18" xfId="0" applyNumberFormat="1" applyFont="1" applyFill="1" applyBorder="1" applyAlignment="1">
      <alignment horizontal="right" vertical="center"/>
    </xf>
    <xf numFmtId="207" fontId="0" fillId="0" borderId="18" xfId="0" applyNumberFormat="1" applyFont="1" applyFill="1" applyBorder="1" applyAlignment="1">
      <alignment horizontal="right" vertical="center"/>
    </xf>
    <xf numFmtId="206" fontId="0" fillId="0" borderId="0" xfId="0" applyNumberFormat="1" applyFont="1" applyFill="1" applyBorder="1" applyAlignment="1">
      <alignment horizontal="right" vertical="center"/>
    </xf>
    <xf numFmtId="206" fontId="0" fillId="0" borderId="15" xfId="0" applyNumberFormat="1" applyFont="1" applyFill="1" applyBorder="1" applyAlignment="1">
      <alignment horizontal="right" vertical="center"/>
    </xf>
    <xf numFmtId="206" fontId="0" fillId="0" borderId="0" xfId="48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201" fontId="0" fillId="0" borderId="0" xfId="57" applyNumberFormat="1" applyFont="1" applyFill="1" applyAlignment="1" applyProtection="1">
      <alignment horizontal="right" vertical="center"/>
      <protection/>
    </xf>
    <xf numFmtId="207" fontId="0" fillId="0" borderId="0" xfId="0" applyNumberFormat="1" applyFont="1" applyFill="1" applyAlignment="1" applyProtection="1">
      <alignment vertical="center"/>
      <protection/>
    </xf>
    <xf numFmtId="206" fontId="0" fillId="0" borderId="0" xfId="48" applyNumberFormat="1" applyFont="1" applyFill="1" applyAlignment="1">
      <alignment horizontal="right" vertical="center"/>
    </xf>
    <xf numFmtId="206" fontId="0" fillId="0" borderId="0" xfId="0" applyNumberFormat="1" applyFont="1" applyFill="1" applyAlignment="1" applyProtection="1">
      <alignment horizontal="right" vertical="center"/>
      <protection/>
    </xf>
    <xf numFmtId="195" fontId="10" fillId="0" borderId="15" xfId="0" applyNumberFormat="1" applyFont="1" applyFill="1" applyBorder="1" applyAlignment="1">
      <alignment horizontal="right" vertical="center"/>
    </xf>
    <xf numFmtId="206" fontId="10" fillId="0" borderId="0" xfId="48" applyNumberFormat="1" applyFont="1" applyFill="1" applyBorder="1" applyAlignment="1">
      <alignment horizontal="right" vertical="center"/>
    </xf>
    <xf numFmtId="195" fontId="10" fillId="0" borderId="0" xfId="0" applyNumberFormat="1" applyFont="1" applyFill="1" applyBorder="1" applyAlignment="1">
      <alignment horizontal="right" vertical="center"/>
    </xf>
    <xf numFmtId="201" fontId="10" fillId="0" borderId="0" xfId="0" applyNumberFormat="1" applyFont="1" applyFill="1" applyBorder="1" applyAlignment="1">
      <alignment horizontal="right" vertical="center"/>
    </xf>
    <xf numFmtId="207" fontId="10" fillId="0" borderId="0" xfId="0" applyNumberFormat="1" applyFont="1" applyFill="1" applyBorder="1" applyAlignment="1">
      <alignment horizontal="right" vertical="center"/>
    </xf>
    <xf numFmtId="37" fontId="0" fillId="0" borderId="15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207" fontId="0" fillId="0" borderId="0" xfId="0" applyNumberFormat="1" applyFont="1" applyFill="1" applyBorder="1" applyAlignment="1">
      <alignment horizontal="right"/>
    </xf>
    <xf numFmtId="196" fontId="0" fillId="0" borderId="0" xfId="0" applyNumberFormat="1" applyFont="1" applyFill="1" applyBorder="1" applyAlignment="1">
      <alignment horizontal="right"/>
    </xf>
    <xf numFmtId="193" fontId="0" fillId="0" borderId="0" xfId="0" applyNumberFormat="1" applyFont="1" applyFill="1" applyBorder="1" applyAlignment="1">
      <alignment horizontal="right"/>
    </xf>
    <xf numFmtId="39" fontId="0" fillId="0" borderId="0" xfId="0" applyNumberFormat="1" applyFont="1" applyFill="1" applyBorder="1" applyAlignment="1" applyProtection="1">
      <alignment horizontal="right" vertical="center"/>
      <protection/>
    </xf>
    <xf numFmtId="201" fontId="0" fillId="0" borderId="0" xfId="48" applyNumberFormat="1" applyFont="1" applyFill="1" applyBorder="1" applyAlignment="1" applyProtection="1">
      <alignment horizontal="right" vertical="center"/>
      <protection/>
    </xf>
    <xf numFmtId="207" fontId="0" fillId="0" borderId="0" xfId="48" applyNumberFormat="1" applyFont="1" applyFill="1" applyBorder="1" applyAlignment="1" applyProtection="1">
      <alignment horizontal="right" vertical="center"/>
      <protection/>
    </xf>
    <xf numFmtId="40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201" fontId="0" fillId="0" borderId="0" xfId="0" applyNumberFormat="1" applyFont="1" applyFill="1" applyBorder="1" applyAlignment="1">
      <alignment horizontal="right"/>
    </xf>
    <xf numFmtId="0" fontId="0" fillId="0" borderId="15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197" fontId="0" fillId="0" borderId="0" xfId="0" applyNumberFormat="1" applyFont="1" applyFill="1" applyBorder="1" applyAlignment="1" applyProtection="1">
      <alignment horizontal="right" vertical="center"/>
      <protection/>
    </xf>
    <xf numFmtId="195" fontId="0" fillId="0" borderId="0" xfId="0" applyNumberFormat="1" applyFont="1" applyFill="1" applyBorder="1" applyAlignment="1">
      <alignment horizontal="right"/>
    </xf>
    <xf numFmtId="37" fontId="0" fillId="0" borderId="42" xfId="0" applyNumberFormat="1" applyFont="1" applyFill="1" applyBorder="1" applyAlignment="1" applyProtection="1">
      <alignment horizontal="right" vertical="center"/>
      <protection/>
    </xf>
    <xf numFmtId="37" fontId="0" fillId="0" borderId="27" xfId="0" applyNumberFormat="1" applyFont="1" applyFill="1" applyBorder="1" applyAlignment="1" applyProtection="1">
      <alignment horizontal="right" vertical="center"/>
      <protection/>
    </xf>
    <xf numFmtId="195" fontId="0" fillId="0" borderId="27" xfId="0" applyNumberFormat="1" applyFont="1" applyFill="1" applyBorder="1" applyAlignment="1">
      <alignment horizontal="right"/>
    </xf>
    <xf numFmtId="201" fontId="0" fillId="0" borderId="27" xfId="0" applyNumberFormat="1" applyFont="1" applyFill="1" applyBorder="1" applyAlignment="1">
      <alignment horizontal="right"/>
    </xf>
    <xf numFmtId="207" fontId="0" fillId="0" borderId="27" xfId="0" applyNumberFormat="1" applyFont="1" applyFill="1" applyBorder="1" applyAlignment="1">
      <alignment horizontal="right"/>
    </xf>
    <xf numFmtId="196" fontId="0" fillId="0" borderId="27" xfId="0" applyNumberFormat="1" applyFont="1" applyFill="1" applyBorder="1" applyAlignment="1">
      <alignment horizontal="right"/>
    </xf>
    <xf numFmtId="193" fontId="0" fillId="0" borderId="27" xfId="0" applyNumberFormat="1" applyFont="1" applyFill="1" applyBorder="1" applyAlignment="1">
      <alignment horizontal="right"/>
    </xf>
    <xf numFmtId="39" fontId="0" fillId="0" borderId="27" xfId="0" applyNumberFormat="1" applyFont="1" applyFill="1" applyBorder="1" applyAlignment="1" applyProtection="1">
      <alignment horizontal="right" vertical="center"/>
      <protection/>
    </xf>
    <xf numFmtId="197" fontId="0" fillId="0" borderId="27" xfId="0" applyNumberFormat="1" applyFont="1" applyFill="1" applyBorder="1" applyAlignment="1" applyProtection="1">
      <alignment horizontal="right" vertical="center"/>
      <protection/>
    </xf>
    <xf numFmtId="207" fontId="10" fillId="0" borderId="0" xfId="0" applyNumberFormat="1" applyFont="1" applyFill="1" applyBorder="1" applyAlignment="1">
      <alignment horizontal="right"/>
    </xf>
    <xf numFmtId="193" fontId="10" fillId="0" borderId="0" xfId="0" applyNumberFormat="1" applyFont="1" applyFill="1" applyBorder="1" applyAlignment="1">
      <alignment horizontal="right"/>
    </xf>
    <xf numFmtId="39" fontId="10" fillId="0" borderId="0" xfId="0" applyNumberFormat="1" applyFont="1" applyFill="1" applyBorder="1" applyAlignment="1" applyProtection="1">
      <alignment horizontal="right" vertical="center"/>
      <protection/>
    </xf>
    <xf numFmtId="201" fontId="10" fillId="0" borderId="0" xfId="0" applyNumberFormat="1" applyFont="1" applyFill="1" applyBorder="1" applyAlignment="1">
      <alignment horizontal="right"/>
    </xf>
    <xf numFmtId="179" fontId="0" fillId="0" borderId="0" xfId="0" applyNumberFormat="1" applyFont="1" applyFill="1" applyBorder="1" applyAlignment="1" applyProtection="1">
      <alignment horizontal="right" vertical="center"/>
      <protection/>
    </xf>
    <xf numFmtId="208" fontId="0" fillId="0" borderId="0" xfId="0" applyNumberFormat="1" applyFont="1" applyFill="1" applyBorder="1" applyAlignment="1" applyProtection="1">
      <alignment horizontal="right" vertical="center"/>
      <protection/>
    </xf>
    <xf numFmtId="211" fontId="0" fillId="0" borderId="0" xfId="0" applyNumberFormat="1" applyFont="1" applyFill="1" applyBorder="1" applyAlignment="1" applyProtection="1">
      <alignment horizontal="right" vertical="center"/>
      <protection/>
    </xf>
    <xf numFmtId="201" fontId="0" fillId="0" borderId="0" xfId="0" applyNumberFormat="1" applyFont="1" applyFill="1" applyBorder="1" applyAlignment="1" applyProtection="1">
      <alignment horizontal="right" vertical="center"/>
      <protection/>
    </xf>
    <xf numFmtId="207" fontId="10" fillId="0" borderId="27" xfId="48" applyNumberFormat="1" applyFont="1" applyFill="1" applyBorder="1" applyAlignment="1" applyProtection="1">
      <alignment horizontal="right" vertical="center"/>
      <protection/>
    </xf>
    <xf numFmtId="179" fontId="10" fillId="0" borderId="27" xfId="48" applyNumberFormat="1" applyFont="1" applyFill="1" applyBorder="1" applyAlignment="1" applyProtection="1">
      <alignment horizontal="right" vertical="center"/>
      <protection/>
    </xf>
    <xf numFmtId="207" fontId="0" fillId="0" borderId="0" xfId="0" applyNumberFormat="1" applyFont="1" applyFill="1" applyBorder="1" applyAlignment="1" applyProtection="1">
      <alignment horizontal="right" vertical="center"/>
      <protection/>
    </xf>
    <xf numFmtId="208" fontId="0" fillId="0" borderId="0" xfId="48" applyNumberFormat="1" applyFont="1" applyFill="1" applyBorder="1" applyAlignment="1" applyProtection="1">
      <alignment horizontal="right" vertical="center"/>
      <protection/>
    </xf>
    <xf numFmtId="209" fontId="0" fillId="0" borderId="0" xfId="48" applyNumberFormat="1" applyFont="1" applyFill="1" applyBorder="1" applyAlignment="1" applyProtection="1">
      <alignment horizontal="right" vertical="center"/>
      <protection/>
    </xf>
    <xf numFmtId="201" fontId="0" fillId="0" borderId="0" xfId="0" applyNumberFormat="1" applyFont="1" applyFill="1" applyAlignment="1" applyProtection="1">
      <alignment horizontal="right" vertical="center"/>
      <protection/>
    </xf>
    <xf numFmtId="201" fontId="0" fillId="0" borderId="0" xfId="60" applyNumberFormat="1" applyFont="1" applyFill="1" applyAlignment="1" applyProtection="1">
      <alignment horizontal="right" vertical="center"/>
      <protection/>
    </xf>
    <xf numFmtId="201" fontId="0" fillId="0" borderId="0" xfId="60" applyNumberFormat="1" applyFont="1" applyFill="1" applyBorder="1" applyAlignment="1" applyProtection="1">
      <alignment horizontal="right" vertical="center"/>
      <protection/>
    </xf>
    <xf numFmtId="201" fontId="0" fillId="0" borderId="42" xfId="48" applyNumberFormat="1" applyFont="1" applyFill="1" applyBorder="1" applyAlignment="1">
      <alignment horizontal="right" vertical="center"/>
    </xf>
    <xf numFmtId="201" fontId="0" fillId="0" borderId="27" xfId="48" applyNumberFormat="1" applyFont="1" applyFill="1" applyBorder="1" applyAlignment="1">
      <alignment horizontal="right" vertical="center"/>
    </xf>
    <xf numFmtId="201" fontId="0" fillId="0" borderId="27" xfId="0" applyNumberFormat="1" applyFont="1" applyFill="1" applyBorder="1" applyAlignment="1" applyProtection="1">
      <alignment horizontal="right" vertical="center"/>
      <protection/>
    </xf>
    <xf numFmtId="208" fontId="0" fillId="0" borderId="27" xfId="0" applyNumberFormat="1" applyFont="1" applyFill="1" applyBorder="1" applyAlignment="1" applyProtection="1">
      <alignment horizontal="right" vertical="center"/>
      <protection/>
    </xf>
    <xf numFmtId="207" fontId="0" fillId="0" borderId="27" xfId="0" applyNumberFormat="1" applyFont="1" applyFill="1" applyBorder="1" applyAlignment="1" applyProtection="1">
      <alignment horizontal="right" vertical="center"/>
      <protection/>
    </xf>
    <xf numFmtId="207" fontId="10" fillId="0" borderId="0" xfId="0" applyNumberFormat="1" applyFont="1" applyFill="1" applyBorder="1" applyAlignment="1" applyProtection="1">
      <alignment horizontal="right" vertical="center"/>
      <protection/>
    </xf>
    <xf numFmtId="209" fontId="10" fillId="0" borderId="0" xfId="48" applyNumberFormat="1" applyFont="1" applyFill="1" applyBorder="1" applyAlignment="1" applyProtection="1">
      <alignment horizontal="right" vertical="center"/>
      <protection/>
    </xf>
    <xf numFmtId="37" fontId="0" fillId="0" borderId="15" xfId="0" applyNumberFormat="1" applyFont="1" applyFill="1" applyBorder="1" applyAlignment="1" applyProtection="1" quotePrefix="1">
      <alignment horizontal="right" vertical="center"/>
      <protection/>
    </xf>
    <xf numFmtId="186" fontId="0" fillId="0" borderId="0" xfId="0" applyNumberFormat="1" applyFont="1" applyFill="1" applyBorder="1" applyAlignment="1" applyProtection="1">
      <alignment horizontal="right" vertical="center"/>
      <protection/>
    </xf>
    <xf numFmtId="39" fontId="0" fillId="0" borderId="0" xfId="0" applyNumberFormat="1" applyFont="1" applyFill="1" applyBorder="1" applyAlignment="1" applyProtection="1" quotePrefix="1">
      <alignment horizontal="right" vertical="center"/>
      <protection/>
    </xf>
    <xf numFmtId="176" fontId="0" fillId="0" borderId="0" xfId="0" applyNumberFormat="1" applyFont="1" applyFill="1" applyBorder="1" applyAlignment="1" applyProtection="1" quotePrefix="1">
      <alignment horizontal="right" vertical="center"/>
      <protection/>
    </xf>
    <xf numFmtId="40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 applyProtection="1" quotePrefix="1">
      <alignment horizontal="right" vertical="center"/>
      <protection/>
    </xf>
    <xf numFmtId="2" fontId="0" fillId="0" borderId="0" xfId="0" applyNumberFormat="1" applyFont="1" applyFill="1" applyAlignment="1" applyProtection="1" quotePrefix="1">
      <alignment horizontal="right" vertical="center"/>
      <protection/>
    </xf>
    <xf numFmtId="37" fontId="0" fillId="0" borderId="0" xfId="0" applyNumberFormat="1" applyFont="1" applyFill="1" applyAlignment="1" applyProtection="1">
      <alignment horizontal="right" vertical="center"/>
      <protection/>
    </xf>
    <xf numFmtId="186" fontId="0" fillId="0" borderId="0" xfId="0" applyNumberFormat="1" applyFont="1" applyFill="1" applyAlignment="1" applyProtection="1">
      <alignment horizontal="right" vertical="center"/>
      <protection/>
    </xf>
    <xf numFmtId="40" fontId="0" fillId="0" borderId="0" xfId="0" applyNumberFormat="1" applyFont="1" applyFill="1" applyAlignment="1" applyProtection="1">
      <alignment vertical="center"/>
      <protection/>
    </xf>
    <xf numFmtId="186" fontId="0" fillId="0" borderId="0" xfId="0" applyNumberFormat="1" applyFont="1" applyFill="1" applyAlignment="1" applyProtection="1">
      <alignment vertical="center"/>
      <protection/>
    </xf>
    <xf numFmtId="37" fontId="0" fillId="0" borderId="15" xfId="0" applyNumberFormat="1" applyFont="1" applyFill="1" applyBorder="1" applyAlignment="1" applyProtection="1">
      <alignment vertical="center"/>
      <protection/>
    </xf>
    <xf numFmtId="39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Alignment="1" applyProtection="1">
      <alignment horizontal="right" vertical="center"/>
      <protection/>
    </xf>
    <xf numFmtId="37" fontId="0" fillId="0" borderId="37" xfId="0" applyNumberFormat="1" applyFont="1" applyFill="1" applyBorder="1" applyAlignment="1" applyProtection="1">
      <alignment vertical="center"/>
      <protection/>
    </xf>
    <xf numFmtId="37" fontId="0" fillId="0" borderId="18" xfId="0" applyNumberFormat="1" applyFont="1" applyFill="1" applyBorder="1" applyAlignment="1" applyProtection="1" quotePrefix="1">
      <alignment horizontal="right" vertical="center"/>
      <protection/>
    </xf>
    <xf numFmtId="186" fontId="0" fillId="0" borderId="27" xfId="0" applyNumberFormat="1" applyFont="1" applyFill="1" applyBorder="1" applyAlignment="1" applyProtection="1">
      <alignment horizontal="right" vertical="center"/>
      <protection/>
    </xf>
    <xf numFmtId="40" fontId="0" fillId="0" borderId="18" xfId="0" applyNumberFormat="1" applyFont="1" applyFill="1" applyBorder="1" applyAlignment="1" applyProtection="1">
      <alignment vertical="center"/>
      <protection/>
    </xf>
    <xf numFmtId="2" fontId="0" fillId="0" borderId="18" xfId="0" applyNumberFormat="1" applyFont="1" applyFill="1" applyBorder="1" applyAlignment="1" applyProtection="1" quotePrefix="1">
      <alignment horizontal="right" vertical="center"/>
      <protection/>
    </xf>
    <xf numFmtId="176" fontId="0" fillId="0" borderId="27" xfId="0" applyNumberFormat="1" applyFont="1" applyFill="1" applyBorder="1" applyAlignment="1" applyProtection="1" quotePrefix="1">
      <alignment horizontal="right" vertical="center"/>
      <protection/>
    </xf>
    <xf numFmtId="37" fontId="10" fillId="0" borderId="15" xfId="0" applyNumberFormat="1" applyFont="1" applyFill="1" applyBorder="1" applyAlignment="1" applyProtection="1" quotePrefix="1">
      <alignment horizontal="right" vertical="center"/>
      <protection/>
    </xf>
    <xf numFmtId="186" fontId="10" fillId="0" borderId="0" xfId="0" applyNumberFormat="1" applyFont="1" applyFill="1" applyBorder="1" applyAlignment="1" applyProtection="1">
      <alignment horizontal="right" vertical="center"/>
      <protection/>
    </xf>
    <xf numFmtId="176" fontId="10" fillId="0" borderId="0" xfId="0" applyNumberFormat="1" applyFont="1" applyFill="1" applyBorder="1" applyAlignment="1" applyProtection="1" quotePrefix="1">
      <alignment horizontal="right" vertical="center"/>
      <protection/>
    </xf>
    <xf numFmtId="201" fontId="10" fillId="0" borderId="13" xfId="0" applyNumberFormat="1" applyFont="1" applyFill="1" applyBorder="1" applyAlignment="1">
      <alignment horizontal="right" vertical="center"/>
    </xf>
    <xf numFmtId="201" fontId="0" fillId="0" borderId="15" xfId="0" applyNumberFormat="1" applyFont="1" applyFill="1" applyBorder="1" applyAlignment="1">
      <alignment vertical="center"/>
    </xf>
    <xf numFmtId="201" fontId="0" fillId="0" borderId="0" xfId="0" applyNumberFormat="1" applyFont="1" applyFill="1" applyBorder="1" applyAlignment="1">
      <alignment vertical="center"/>
    </xf>
    <xf numFmtId="201" fontId="10" fillId="0" borderId="18" xfId="0" applyNumberFormat="1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6" fontId="7" fillId="0" borderId="0" xfId="57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10" fillId="0" borderId="0" xfId="0" applyFont="1" applyBorder="1" applyAlignment="1" applyProtection="1">
      <alignment horizontal="distributed" vertical="center"/>
      <protection/>
    </xf>
    <xf numFmtId="0" fontId="10" fillId="0" borderId="13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>
      <alignment horizontal="left" vertical="center" wrapText="1"/>
    </xf>
    <xf numFmtId="0" fontId="0" fillId="0" borderId="37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50" xfId="0" applyFont="1" applyBorder="1" applyAlignment="1" applyProtection="1">
      <alignment horizontal="left" vertical="center" wrapText="1"/>
      <protection/>
    </xf>
    <xf numFmtId="0" fontId="0" fillId="0" borderId="51" xfId="0" applyFont="1" applyBorder="1" applyAlignment="1">
      <alignment horizontal="left" vertical="center" wrapText="1"/>
    </xf>
    <xf numFmtId="0" fontId="7" fillId="0" borderId="0" xfId="0" applyFont="1" applyBorder="1" applyAlignment="1" applyProtection="1">
      <alignment horizontal="center" vertical="center"/>
      <protection/>
    </xf>
    <xf numFmtId="0" fontId="0" fillId="0" borderId="52" xfId="0" applyFont="1" applyBorder="1" applyAlignment="1" applyProtection="1">
      <alignment horizontal="center" vertical="center"/>
      <protection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54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55" xfId="0" applyFont="1" applyBorder="1" applyAlignment="1" applyProtection="1">
      <alignment horizontal="center" vertical="center"/>
      <protection/>
    </xf>
    <xf numFmtId="0" fontId="0" fillId="0" borderId="55" xfId="0" applyFont="1" applyBorder="1" applyAlignment="1" applyProtection="1">
      <alignment horizontal="center" vertical="center" wrapText="1"/>
      <protection/>
    </xf>
    <xf numFmtId="0" fontId="0" fillId="0" borderId="25" xfId="0" applyFont="1" applyBorder="1" applyAlignment="1">
      <alignment horizontal="center" vertical="center" wrapText="1"/>
    </xf>
    <xf numFmtId="0" fontId="0" fillId="0" borderId="50" xfId="0" applyFont="1" applyBorder="1" applyAlignment="1" applyProtection="1">
      <alignment horizontal="center" vertical="center" wrapText="1"/>
      <protection/>
    </xf>
    <xf numFmtId="0" fontId="0" fillId="0" borderId="56" xfId="0" applyFont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distributed" vertical="center"/>
      <protection/>
    </xf>
    <xf numFmtId="0" fontId="10" fillId="0" borderId="13" xfId="0" applyFont="1" applyFill="1" applyBorder="1" applyAlignment="1">
      <alignment horizontal="distributed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10" fillId="0" borderId="0" xfId="0" applyFont="1" applyFill="1" applyAlignment="1">
      <alignment horizontal="distributed" vertical="center"/>
    </xf>
    <xf numFmtId="0" fontId="7" fillId="0" borderId="0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right" vertical="center"/>
      <protection/>
    </xf>
    <xf numFmtId="0" fontId="10" fillId="0" borderId="13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13" xfId="0" applyFont="1" applyBorder="1" applyAlignment="1">
      <alignment vertical="center"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38" fontId="7" fillId="0" borderId="0" xfId="48" applyFont="1" applyFill="1" applyBorder="1" applyAlignment="1" applyProtection="1">
      <alignment horizontal="center" vertical="center"/>
      <protection/>
    </xf>
    <xf numFmtId="38" fontId="0" fillId="0" borderId="0" xfId="48" applyFont="1" applyFill="1" applyBorder="1" applyAlignment="1" applyProtection="1">
      <alignment horizontal="center" vertical="center"/>
      <protection/>
    </xf>
    <xf numFmtId="38" fontId="0" fillId="0" borderId="12" xfId="48" applyFont="1" applyFill="1" applyBorder="1" applyAlignment="1" applyProtection="1">
      <alignment horizontal="center" vertical="center"/>
      <protection/>
    </xf>
    <xf numFmtId="38" fontId="0" fillId="0" borderId="10" xfId="48" applyFont="1" applyFill="1" applyBorder="1" applyAlignment="1" applyProtection="1">
      <alignment horizontal="center" vertical="center"/>
      <protection/>
    </xf>
    <xf numFmtId="38" fontId="0" fillId="0" borderId="13" xfId="48" applyFont="1" applyFill="1" applyBorder="1" applyAlignment="1" applyProtection="1">
      <alignment horizontal="center" vertical="center"/>
      <protection/>
    </xf>
    <xf numFmtId="38" fontId="0" fillId="0" borderId="18" xfId="48" applyFont="1" applyFill="1" applyBorder="1" applyAlignment="1" applyProtection="1">
      <alignment horizontal="center" vertical="center"/>
      <protection/>
    </xf>
    <xf numFmtId="38" fontId="0" fillId="0" borderId="16" xfId="48" applyFont="1" applyFill="1" applyBorder="1" applyAlignment="1" applyProtection="1">
      <alignment horizontal="center" vertical="center"/>
      <protection/>
    </xf>
    <xf numFmtId="38" fontId="0" fillId="0" borderId="10" xfId="48" applyFont="1" applyFill="1" applyBorder="1" applyAlignment="1" applyProtection="1">
      <alignment horizontal="center" vertical="center" wrapText="1"/>
      <protection/>
    </xf>
    <xf numFmtId="38" fontId="0" fillId="0" borderId="13" xfId="48" applyFont="1" applyFill="1" applyBorder="1" applyAlignment="1" applyProtection="1">
      <alignment horizontal="center" vertical="center" wrapText="1"/>
      <protection/>
    </xf>
    <xf numFmtId="38" fontId="0" fillId="0" borderId="16" xfId="48" applyFont="1" applyFill="1" applyBorder="1" applyAlignment="1" applyProtection="1">
      <alignment horizontal="center" vertical="center" wrapText="1"/>
      <protection/>
    </xf>
    <xf numFmtId="38" fontId="0" fillId="0" borderId="11" xfId="48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38" fontId="0" fillId="0" borderId="60" xfId="48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201" fontId="0" fillId="0" borderId="11" xfId="48" applyNumberFormat="1" applyFont="1" applyFill="1" applyBorder="1" applyAlignment="1" applyProtection="1">
      <alignment horizontal="center" vertical="center"/>
      <protection/>
    </xf>
    <xf numFmtId="201" fontId="0" fillId="0" borderId="14" xfId="0" applyNumberFormat="1" applyFont="1" applyFill="1" applyBorder="1" applyAlignment="1">
      <alignment horizontal="center" vertical="center"/>
    </xf>
    <xf numFmtId="201" fontId="0" fillId="0" borderId="17" xfId="0" applyNumberFormat="1" applyFont="1" applyFill="1" applyBorder="1" applyAlignment="1">
      <alignment horizontal="center" vertical="center"/>
    </xf>
    <xf numFmtId="38" fontId="0" fillId="0" borderId="11" xfId="48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208" fontId="0" fillId="0" borderId="60" xfId="48" applyNumberFormat="1" applyFont="1" applyFill="1" applyBorder="1" applyAlignment="1" applyProtection="1">
      <alignment horizontal="center" vertical="center" wrapText="1"/>
      <protection/>
    </xf>
    <xf numFmtId="208" fontId="0" fillId="0" borderId="15" xfId="0" applyNumberFormat="1" applyFont="1" applyFill="1" applyBorder="1" applyAlignment="1">
      <alignment horizontal="center" vertical="center" wrapText="1"/>
    </xf>
    <xf numFmtId="208" fontId="0" fillId="0" borderId="37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201" fontId="0" fillId="0" borderId="11" xfId="0" applyNumberFormat="1" applyFont="1" applyFill="1" applyBorder="1" applyAlignment="1" applyProtection="1">
      <alignment horizontal="center" vertical="center"/>
      <protection/>
    </xf>
    <xf numFmtId="201" fontId="0" fillId="0" borderId="60" xfId="0" applyNumberFormat="1" applyFont="1" applyFill="1" applyBorder="1" applyAlignment="1" applyProtection="1">
      <alignment horizontal="center" vertical="center"/>
      <protection/>
    </xf>
    <xf numFmtId="201" fontId="0" fillId="0" borderId="15" xfId="0" applyNumberFormat="1" applyFont="1" applyFill="1" applyBorder="1" applyAlignment="1">
      <alignment horizontal="center" vertical="center"/>
    </xf>
    <xf numFmtId="201" fontId="0" fillId="0" borderId="37" xfId="0" applyNumberFormat="1" applyFont="1" applyFill="1" applyBorder="1" applyAlignment="1">
      <alignment horizontal="center" vertical="center"/>
    </xf>
    <xf numFmtId="208" fontId="0" fillId="0" borderId="52" xfId="0" applyNumberFormat="1" applyFont="1" applyFill="1" applyBorder="1" applyAlignment="1" applyProtection="1">
      <alignment horizontal="center" vertical="center" wrapText="1"/>
      <protection/>
    </xf>
    <xf numFmtId="208" fontId="0" fillId="0" borderId="0" xfId="0" applyNumberFormat="1" applyFont="1" applyFill="1" applyBorder="1" applyAlignment="1">
      <alignment horizontal="center" vertical="center" wrapText="1"/>
    </xf>
    <xf numFmtId="208" fontId="0" fillId="0" borderId="18" xfId="0" applyNumberFormat="1" applyFont="1" applyFill="1" applyBorder="1" applyAlignment="1">
      <alignment horizontal="center" vertical="center" wrapText="1"/>
    </xf>
    <xf numFmtId="208" fontId="0" fillId="0" borderId="60" xfId="0" applyNumberFormat="1" applyFont="1" applyFill="1" applyBorder="1" applyAlignment="1" applyProtection="1">
      <alignment horizontal="center" vertical="center" wrapText="1"/>
      <protection/>
    </xf>
    <xf numFmtId="201" fontId="0" fillId="0" borderId="61" xfId="0" applyNumberFormat="1" applyFont="1" applyFill="1" applyBorder="1" applyAlignment="1" applyProtection="1">
      <alignment horizontal="center" vertical="center"/>
      <protection/>
    </xf>
    <xf numFmtId="201" fontId="0" fillId="0" borderId="50" xfId="0" applyNumberFormat="1" applyFont="1" applyFill="1" applyBorder="1" applyAlignment="1">
      <alignment horizontal="center" vertical="center"/>
    </xf>
    <xf numFmtId="201" fontId="0" fillId="0" borderId="51" xfId="0" applyNumberFormat="1" applyFont="1" applyFill="1" applyBorder="1" applyAlignment="1">
      <alignment horizontal="center" vertical="center"/>
    </xf>
    <xf numFmtId="208" fontId="0" fillId="0" borderId="10" xfId="0" applyNumberFormat="1" applyFont="1" applyFill="1" applyBorder="1" applyAlignment="1" applyProtection="1">
      <alignment horizontal="center" vertical="center" wrapText="1"/>
      <protection/>
    </xf>
    <xf numFmtId="208" fontId="0" fillId="0" borderId="13" xfId="0" applyNumberFormat="1" applyFont="1" applyFill="1" applyBorder="1" applyAlignment="1">
      <alignment horizontal="center" vertical="center" wrapText="1"/>
    </xf>
    <xf numFmtId="208" fontId="0" fillId="0" borderId="16" xfId="0" applyNumberFormat="1" applyFont="1" applyFill="1" applyBorder="1" applyAlignment="1">
      <alignment horizontal="center" vertical="center" wrapText="1"/>
    </xf>
    <xf numFmtId="208" fontId="0" fillId="0" borderId="11" xfId="0" applyNumberFormat="1" applyFont="1" applyFill="1" applyBorder="1" applyAlignment="1" applyProtection="1">
      <alignment horizontal="center" vertical="center" wrapText="1"/>
      <protection/>
    </xf>
    <xf numFmtId="208" fontId="0" fillId="0" borderId="14" xfId="0" applyNumberFormat="1" applyFont="1" applyFill="1" applyBorder="1" applyAlignment="1">
      <alignment horizontal="center" vertical="center" wrapText="1"/>
    </xf>
    <xf numFmtId="208" fontId="0" fillId="0" borderId="17" xfId="0" applyNumberFormat="1" applyFont="1" applyFill="1" applyBorder="1" applyAlignment="1">
      <alignment horizontal="center" vertical="center" wrapText="1"/>
    </xf>
    <xf numFmtId="209" fontId="0" fillId="0" borderId="11" xfId="0" applyNumberFormat="1" applyFont="1" applyFill="1" applyBorder="1" applyAlignment="1" applyProtection="1">
      <alignment horizontal="center" vertical="center" wrapText="1"/>
      <protection/>
    </xf>
    <xf numFmtId="209" fontId="0" fillId="0" borderId="14" xfId="0" applyNumberFormat="1" applyFont="1" applyFill="1" applyBorder="1" applyAlignment="1">
      <alignment horizontal="center" vertical="center" wrapText="1"/>
    </xf>
    <xf numFmtId="209" fontId="0" fillId="0" borderId="17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38" fontId="10" fillId="0" borderId="19" xfId="48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38" fontId="10" fillId="0" borderId="43" xfId="48" applyFont="1" applyFill="1" applyBorder="1" applyAlignment="1">
      <alignment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distributed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8" fontId="10" fillId="0" borderId="63" xfId="48" applyFont="1" applyFill="1" applyBorder="1" applyAlignment="1">
      <alignment vertical="center"/>
    </xf>
    <xf numFmtId="38" fontId="10" fillId="0" borderId="64" xfId="48" applyFont="1" applyFill="1" applyBorder="1" applyAlignment="1">
      <alignment vertical="center"/>
    </xf>
    <xf numFmtId="38" fontId="10" fillId="0" borderId="65" xfId="48" applyFont="1" applyFill="1" applyBorder="1" applyAlignment="1">
      <alignment vertical="center"/>
    </xf>
    <xf numFmtId="0" fontId="0" fillId="0" borderId="12" xfId="0" applyFont="1" applyFill="1" applyBorder="1" applyAlignment="1">
      <alignment horizontal="distributed" vertical="center" wrapText="1"/>
    </xf>
    <xf numFmtId="0" fontId="0" fillId="0" borderId="10" xfId="0" applyFont="1" applyBorder="1" applyAlignment="1">
      <alignment horizontal="distributed" vertical="center" wrapText="1"/>
    </xf>
    <xf numFmtId="0" fontId="0" fillId="0" borderId="18" xfId="0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0" fontId="6" fillId="0" borderId="34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０１００２２R" xfId="60"/>
    <cellStyle name="未定義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P73"/>
  <sheetViews>
    <sheetView defaultGridColor="0" zoomScalePageLayoutView="0" colorId="22" workbookViewId="0" topLeftCell="A1">
      <selection activeCell="A1" sqref="A1"/>
    </sheetView>
  </sheetViews>
  <sheetFormatPr defaultColWidth="10.59765625" defaultRowHeight="15"/>
  <cols>
    <col min="1" max="1" width="15.09765625" style="4" customWidth="1"/>
    <col min="2" max="8" width="14.59765625" style="4" customWidth="1"/>
    <col min="9" max="9" width="15.59765625" style="4" customWidth="1"/>
    <col min="10" max="16" width="14.59765625" style="4" customWidth="1"/>
    <col min="17" max="16384" width="10.59765625" style="4" customWidth="1"/>
  </cols>
  <sheetData>
    <row r="1" spans="1:16" s="2" customFormat="1" ht="19.5" customHeight="1">
      <c r="A1" s="1" t="s">
        <v>0</v>
      </c>
      <c r="P1" s="3" t="s">
        <v>26</v>
      </c>
    </row>
    <row r="2" spans="1:16" s="273" customFormat="1" ht="24.75" customHeight="1">
      <c r="A2" s="433" t="s">
        <v>27</v>
      </c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</row>
    <row r="3" spans="1:16" ht="19.5" customHeight="1">
      <c r="A3" s="434" t="s">
        <v>28</v>
      </c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4"/>
    </row>
    <row r="4" spans="1:16" ht="18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 t="s">
        <v>1</v>
      </c>
    </row>
    <row r="5" spans="1:16" ht="15" customHeight="1">
      <c r="A5" s="7"/>
      <c r="B5" s="435" t="s">
        <v>29</v>
      </c>
      <c r="C5" s="436"/>
      <c r="D5" s="436"/>
      <c r="E5" s="436"/>
      <c r="F5" s="436"/>
      <c r="G5" s="437"/>
      <c r="H5" s="8"/>
      <c r="I5" s="431" t="s">
        <v>3</v>
      </c>
      <c r="J5" s="435" t="s">
        <v>2</v>
      </c>
      <c r="K5" s="436"/>
      <c r="L5" s="436"/>
      <c r="M5" s="436"/>
      <c r="N5" s="436"/>
      <c r="O5" s="437"/>
      <c r="P5" s="9"/>
    </row>
    <row r="6" spans="1:16" ht="15" customHeight="1">
      <c r="A6" s="10" t="s">
        <v>30</v>
      </c>
      <c r="B6" s="427" t="s">
        <v>31</v>
      </c>
      <c r="C6" s="427" t="s">
        <v>4</v>
      </c>
      <c r="D6" s="427" t="s">
        <v>5</v>
      </c>
      <c r="E6" s="429" t="s">
        <v>6</v>
      </c>
      <c r="F6" s="427" t="s">
        <v>32</v>
      </c>
      <c r="G6" s="429" t="s">
        <v>33</v>
      </c>
      <c r="H6" s="11" t="s">
        <v>34</v>
      </c>
      <c r="I6" s="432"/>
      <c r="J6" s="427" t="s">
        <v>35</v>
      </c>
      <c r="K6" s="427" t="s">
        <v>4</v>
      </c>
      <c r="L6" s="427" t="s">
        <v>5</v>
      </c>
      <c r="M6" s="429" t="s">
        <v>6</v>
      </c>
      <c r="N6" s="427" t="s">
        <v>32</v>
      </c>
      <c r="O6" s="429" t="s">
        <v>33</v>
      </c>
      <c r="P6" s="12" t="s">
        <v>34</v>
      </c>
    </row>
    <row r="7" spans="1:16" ht="15" customHeight="1">
      <c r="A7" s="13"/>
      <c r="B7" s="428"/>
      <c r="C7" s="428"/>
      <c r="D7" s="428"/>
      <c r="E7" s="430"/>
      <c r="F7" s="428"/>
      <c r="G7" s="430"/>
      <c r="H7" s="14"/>
      <c r="I7" s="430"/>
      <c r="J7" s="428"/>
      <c r="K7" s="428"/>
      <c r="L7" s="428"/>
      <c r="M7" s="430"/>
      <c r="N7" s="428"/>
      <c r="O7" s="430"/>
      <c r="P7" s="15"/>
    </row>
    <row r="8" spans="1:16" ht="15" customHeight="1">
      <c r="A8" s="16" t="s">
        <v>340</v>
      </c>
      <c r="B8" s="326">
        <f>SUM(C8:D8)</f>
        <v>795571</v>
      </c>
      <c r="C8" s="327">
        <v>394096</v>
      </c>
      <c r="D8" s="327">
        <v>401475</v>
      </c>
      <c r="E8" s="327">
        <f>C8/D8*100</f>
        <v>98.16202752350706</v>
      </c>
      <c r="F8" s="328">
        <v>5887</v>
      </c>
      <c r="G8" s="329">
        <v>0.7454880686451796</v>
      </c>
      <c r="H8" s="212">
        <v>148453</v>
      </c>
      <c r="I8" s="18" t="s">
        <v>306</v>
      </c>
      <c r="J8" s="330">
        <f>SUM(K8:L8)</f>
        <v>1035425</v>
      </c>
      <c r="K8" s="339">
        <v>498391</v>
      </c>
      <c r="L8" s="339">
        <v>537034</v>
      </c>
      <c r="M8" s="331">
        <f>K8/L8*100</f>
        <v>92.80436620400198</v>
      </c>
      <c r="N8" s="332">
        <f>J8-B68</f>
        <v>13431</v>
      </c>
      <c r="O8" s="333">
        <f>N8/B68*100</f>
        <v>1.3141955823615403</v>
      </c>
      <c r="P8" s="19">
        <v>272882</v>
      </c>
    </row>
    <row r="9" spans="1:16" ht="15" customHeight="1">
      <c r="A9" s="16" t="s">
        <v>341</v>
      </c>
      <c r="B9" s="330">
        <f aca="true" t="shared" si="0" ref="B9:B68">SUM(C9:D9)</f>
        <v>747360</v>
      </c>
      <c r="C9" s="331">
        <v>364375</v>
      </c>
      <c r="D9" s="331">
        <v>382985</v>
      </c>
      <c r="E9" s="331">
        <f aca="true" t="shared" si="1" ref="E9:E38">C9/D9*100</f>
        <v>95.14080185908065</v>
      </c>
      <c r="F9" s="332">
        <v>-60084</v>
      </c>
      <c r="G9" s="333">
        <v>-7.44</v>
      </c>
      <c r="H9" s="211">
        <v>151766</v>
      </c>
      <c r="I9" s="18" t="s">
        <v>7</v>
      </c>
      <c r="J9" s="330">
        <f>SUM(K9:L9)</f>
        <v>1049243</v>
      </c>
      <c r="K9" s="339">
        <v>505954</v>
      </c>
      <c r="L9" s="339">
        <v>543289</v>
      </c>
      <c r="M9" s="331">
        <f>K9/L9*100</f>
        <v>93.1279668831874</v>
      </c>
      <c r="N9" s="332">
        <f>J9-J8</f>
        <v>13818</v>
      </c>
      <c r="O9" s="333">
        <f>N9/J8*100</f>
        <v>1.334524470628003</v>
      </c>
      <c r="P9" s="19">
        <v>279180</v>
      </c>
    </row>
    <row r="10" spans="1:16" ht="15" customHeight="1">
      <c r="A10" s="216">
        <v>11</v>
      </c>
      <c r="B10" s="330">
        <f t="shared" si="0"/>
        <v>752400</v>
      </c>
      <c r="C10" s="331">
        <v>366900</v>
      </c>
      <c r="D10" s="331">
        <v>385500</v>
      </c>
      <c r="E10" s="331">
        <f t="shared" si="1"/>
        <v>95.17509727626458</v>
      </c>
      <c r="F10" s="332">
        <v>2500</v>
      </c>
      <c r="G10" s="333">
        <v>0.33</v>
      </c>
      <c r="H10" s="211">
        <v>147369</v>
      </c>
      <c r="I10" s="18" t="s">
        <v>8</v>
      </c>
      <c r="J10" s="330">
        <f>SUM(K10:L10)</f>
        <v>1069872</v>
      </c>
      <c r="K10" s="339">
        <v>518594</v>
      </c>
      <c r="L10" s="339">
        <v>551278</v>
      </c>
      <c r="M10" s="331">
        <f>K10/L10*100</f>
        <v>94.0712308490453</v>
      </c>
      <c r="N10" s="332">
        <f>J10-J9</f>
        <v>20629</v>
      </c>
      <c r="O10" s="333">
        <f>N10/J9*100</f>
        <v>1.9660841196939127</v>
      </c>
      <c r="P10" s="19">
        <v>290183</v>
      </c>
    </row>
    <row r="11" spans="1:16" ht="15" customHeight="1">
      <c r="A11" s="16" t="s">
        <v>388</v>
      </c>
      <c r="B11" s="330">
        <f t="shared" si="0"/>
        <v>750854</v>
      </c>
      <c r="C11" s="331">
        <v>365597</v>
      </c>
      <c r="D11" s="331">
        <v>385257</v>
      </c>
      <c r="E11" s="331">
        <f>C11/D11*100</f>
        <v>94.89691296978381</v>
      </c>
      <c r="F11" s="332">
        <v>-10646</v>
      </c>
      <c r="G11" s="333">
        <v>-1.4</v>
      </c>
      <c r="H11" s="211">
        <v>154054</v>
      </c>
      <c r="I11" s="18" t="s">
        <v>9</v>
      </c>
      <c r="J11" s="330">
        <f>SUM(K11:L11)</f>
        <v>1081602</v>
      </c>
      <c r="K11" s="339">
        <v>524869</v>
      </c>
      <c r="L11" s="339">
        <v>556733</v>
      </c>
      <c r="M11" s="331">
        <f>K11/L11*100</f>
        <v>94.27661015244291</v>
      </c>
      <c r="N11" s="332">
        <f>J11-J10</f>
        <v>11730</v>
      </c>
      <c r="O11" s="333">
        <f>N11/J10*100</f>
        <v>1.0963928395172506</v>
      </c>
      <c r="P11" s="19">
        <v>295974</v>
      </c>
    </row>
    <row r="12" spans="1:16" ht="15" customHeight="1">
      <c r="A12" s="16" t="s">
        <v>339</v>
      </c>
      <c r="B12" s="330">
        <f t="shared" si="0"/>
        <v>751600</v>
      </c>
      <c r="C12" s="331">
        <v>365900</v>
      </c>
      <c r="D12" s="331">
        <v>385700</v>
      </c>
      <c r="E12" s="331">
        <f t="shared" si="1"/>
        <v>94.86647653616801</v>
      </c>
      <c r="F12" s="332">
        <f>B12-B11</f>
        <v>746</v>
      </c>
      <c r="G12" s="333">
        <f>F12/B11*100</f>
        <v>0.0993535361068863</v>
      </c>
      <c r="H12" s="211">
        <v>150527</v>
      </c>
      <c r="I12" s="18" t="s">
        <v>10</v>
      </c>
      <c r="J12" s="330">
        <f>SUM(K12:L12)</f>
        <v>1091519</v>
      </c>
      <c r="K12" s="339">
        <v>529802</v>
      </c>
      <c r="L12" s="339">
        <v>561717</v>
      </c>
      <c r="M12" s="331">
        <f>K12/L12*100</f>
        <v>94.3183133143558</v>
      </c>
      <c r="N12" s="332">
        <f>J12-J11</f>
        <v>9917</v>
      </c>
      <c r="O12" s="333">
        <f>N12/J11*100</f>
        <v>0.9168807010342067</v>
      </c>
      <c r="P12" s="19">
        <v>300444</v>
      </c>
    </row>
    <row r="13" spans="1:16" ht="15" customHeight="1">
      <c r="A13" s="16"/>
      <c r="B13" s="330"/>
      <c r="C13" s="331"/>
      <c r="D13" s="331"/>
      <c r="E13" s="331"/>
      <c r="F13" s="332"/>
      <c r="G13" s="333"/>
      <c r="H13" s="211"/>
      <c r="I13" s="18"/>
      <c r="J13" s="340"/>
      <c r="K13" s="339"/>
      <c r="L13" s="339"/>
      <c r="M13" s="339"/>
      <c r="N13" s="332"/>
      <c r="O13" s="333"/>
      <c r="P13" s="19"/>
    </row>
    <row r="14" spans="1:16" ht="15" customHeight="1">
      <c r="A14" s="216" t="s">
        <v>342</v>
      </c>
      <c r="B14" s="330">
        <f t="shared" si="0"/>
        <v>752300</v>
      </c>
      <c r="C14" s="331">
        <v>366200</v>
      </c>
      <c r="D14" s="331">
        <v>386100</v>
      </c>
      <c r="E14" s="331">
        <f t="shared" si="1"/>
        <v>94.84589484589485</v>
      </c>
      <c r="F14" s="332">
        <f>B14-B12</f>
        <v>700</v>
      </c>
      <c r="G14" s="333">
        <f>F14/B12*100</f>
        <v>0.09313464608834486</v>
      </c>
      <c r="H14" s="211">
        <v>150530</v>
      </c>
      <c r="I14" s="18" t="s">
        <v>11</v>
      </c>
      <c r="J14" s="330">
        <f>SUM(K14:L14)</f>
        <v>1100512</v>
      </c>
      <c r="K14" s="339">
        <v>534410</v>
      </c>
      <c r="L14" s="339">
        <v>566102</v>
      </c>
      <c r="M14" s="331">
        <f>K14/L14*100</f>
        <v>94.4017155918898</v>
      </c>
      <c r="N14" s="332">
        <f>J14-J12</f>
        <v>8993</v>
      </c>
      <c r="O14" s="333">
        <f>N14/J12*100</f>
        <v>0.8238977058576168</v>
      </c>
      <c r="P14" s="19">
        <v>303905</v>
      </c>
    </row>
    <row r="15" spans="1:16" ht="15" customHeight="1">
      <c r="A15" s="216" t="s">
        <v>343</v>
      </c>
      <c r="B15" s="330">
        <f t="shared" si="0"/>
        <v>753100</v>
      </c>
      <c r="C15" s="331">
        <v>366600</v>
      </c>
      <c r="D15" s="331">
        <v>386500</v>
      </c>
      <c r="E15" s="331">
        <f t="shared" si="1"/>
        <v>94.85122897800777</v>
      </c>
      <c r="F15" s="332">
        <f>B15-B14</f>
        <v>800</v>
      </c>
      <c r="G15" s="333">
        <f>F15/B14*100</f>
        <v>0.10634055562940316</v>
      </c>
      <c r="H15" s="211">
        <v>151112</v>
      </c>
      <c r="I15" s="18" t="s">
        <v>12</v>
      </c>
      <c r="J15" s="330">
        <f>SUM(K15:L15)</f>
        <v>1109510</v>
      </c>
      <c r="K15" s="339">
        <v>539033</v>
      </c>
      <c r="L15" s="339">
        <v>570477</v>
      </c>
      <c r="M15" s="331">
        <f>K15/L15*100</f>
        <v>94.4881213440682</v>
      </c>
      <c r="N15" s="332">
        <f>J15-J14</f>
        <v>8998</v>
      </c>
      <c r="O15" s="333">
        <f>N15/J14*100</f>
        <v>0.8176194353173796</v>
      </c>
      <c r="P15" s="19">
        <v>308136</v>
      </c>
    </row>
    <row r="16" spans="1:16" ht="15" customHeight="1">
      <c r="A16" s="216" t="s">
        <v>344</v>
      </c>
      <c r="B16" s="330">
        <f t="shared" si="0"/>
        <v>753800</v>
      </c>
      <c r="C16" s="331">
        <v>366900</v>
      </c>
      <c r="D16" s="331">
        <v>386900</v>
      </c>
      <c r="E16" s="331">
        <f t="shared" si="1"/>
        <v>94.83070560868441</v>
      </c>
      <c r="F16" s="332">
        <f>B16-B15</f>
        <v>700</v>
      </c>
      <c r="G16" s="333">
        <f>F16/B15*100</f>
        <v>0.09294914354003453</v>
      </c>
      <c r="H16" s="211">
        <v>151786</v>
      </c>
      <c r="I16" s="18" t="s">
        <v>13</v>
      </c>
      <c r="J16" s="330">
        <f>SUM(K16:L16)</f>
        <v>1119304</v>
      </c>
      <c r="K16" s="339">
        <v>542782</v>
      </c>
      <c r="L16" s="339">
        <v>576522</v>
      </c>
      <c r="M16" s="331">
        <f>K16/L16*100</f>
        <v>94.14766478989527</v>
      </c>
      <c r="N16" s="332">
        <f>J16-J15</f>
        <v>9794</v>
      </c>
      <c r="O16" s="333">
        <f>N16/J15*100</f>
        <v>0.882732016836261</v>
      </c>
      <c r="P16" s="19">
        <v>322071</v>
      </c>
    </row>
    <row r="17" spans="1:16" ht="15" customHeight="1">
      <c r="A17" s="16" t="s">
        <v>345</v>
      </c>
      <c r="B17" s="330">
        <f t="shared" si="0"/>
        <v>756835</v>
      </c>
      <c r="C17" s="331">
        <v>368402</v>
      </c>
      <c r="D17" s="331">
        <v>388433</v>
      </c>
      <c r="E17" s="331">
        <f t="shared" si="1"/>
        <v>94.84312609896688</v>
      </c>
      <c r="F17" s="332">
        <f>B17-B16</f>
        <v>3035</v>
      </c>
      <c r="G17" s="333">
        <f>F17/B16*100</f>
        <v>0.4026266914300875</v>
      </c>
      <c r="H17" s="211">
        <v>155075</v>
      </c>
      <c r="I17" s="18" t="s">
        <v>14</v>
      </c>
      <c r="J17" s="330">
        <f>SUM(K17:L17)</f>
        <v>1125799</v>
      </c>
      <c r="K17" s="339">
        <v>545879</v>
      </c>
      <c r="L17" s="339">
        <v>579920</v>
      </c>
      <c r="M17" s="331">
        <f>K17/L17*100</f>
        <v>94.13005242102359</v>
      </c>
      <c r="N17" s="332">
        <f>J17-J16</f>
        <v>6495</v>
      </c>
      <c r="O17" s="333">
        <f>N17/J16*100</f>
        <v>0.5802713114578345</v>
      </c>
      <c r="P17" s="19">
        <v>325873</v>
      </c>
    </row>
    <row r="18" spans="1:16" ht="15" customHeight="1">
      <c r="A18" s="216" t="s">
        <v>346</v>
      </c>
      <c r="B18" s="330">
        <f t="shared" si="0"/>
        <v>758000</v>
      </c>
      <c r="C18" s="331">
        <v>368800</v>
      </c>
      <c r="D18" s="331">
        <v>389200</v>
      </c>
      <c r="E18" s="331">
        <f t="shared" si="1"/>
        <v>94.7584789311408</v>
      </c>
      <c r="F18" s="332">
        <f>B18-B17</f>
        <v>1165</v>
      </c>
      <c r="G18" s="333">
        <f>F18/B17*100</f>
        <v>0.1539305132558616</v>
      </c>
      <c r="H18" s="211">
        <v>151948</v>
      </c>
      <c r="I18" s="18" t="s">
        <v>15</v>
      </c>
      <c r="J18" s="330">
        <f>SUM(K18:L18)</f>
        <v>1132621</v>
      </c>
      <c r="K18" s="339">
        <v>548980</v>
      </c>
      <c r="L18" s="339">
        <v>583641</v>
      </c>
      <c r="M18" s="331">
        <f>K18/L18*100</f>
        <v>94.0612465539604</v>
      </c>
      <c r="N18" s="332">
        <f>J18-J17</f>
        <v>6822</v>
      </c>
      <c r="O18" s="333">
        <f>N18/J17*100</f>
        <v>0.6059696269049804</v>
      </c>
      <c r="P18" s="19">
        <v>329711</v>
      </c>
    </row>
    <row r="19" spans="1:16" ht="15" customHeight="1">
      <c r="A19" s="16"/>
      <c r="B19" s="330"/>
      <c r="C19" s="331"/>
      <c r="D19" s="331"/>
      <c r="E19" s="331"/>
      <c r="F19" s="332"/>
      <c r="G19" s="333"/>
      <c r="H19" s="211"/>
      <c r="I19" s="18"/>
      <c r="J19" s="340"/>
      <c r="K19" s="339"/>
      <c r="L19" s="339"/>
      <c r="M19" s="339"/>
      <c r="N19" s="332"/>
      <c r="O19" s="333"/>
      <c r="P19" s="19"/>
    </row>
    <row r="20" spans="1:16" ht="15" customHeight="1">
      <c r="A20" s="216" t="s">
        <v>347</v>
      </c>
      <c r="B20" s="330">
        <f t="shared" si="0"/>
        <v>759200</v>
      </c>
      <c r="C20" s="331">
        <v>369300</v>
      </c>
      <c r="D20" s="331">
        <v>389900</v>
      </c>
      <c r="E20" s="331">
        <f t="shared" si="1"/>
        <v>94.71659399846114</v>
      </c>
      <c r="F20" s="332">
        <f>B20-B18</f>
        <v>1200</v>
      </c>
      <c r="G20" s="333">
        <f>F20/B18*100</f>
        <v>0.15831134564643798</v>
      </c>
      <c r="H20" s="211">
        <v>152624</v>
      </c>
      <c r="I20" s="18" t="s">
        <v>16</v>
      </c>
      <c r="J20" s="330">
        <f>SUM(K20:L20)</f>
        <v>1138844</v>
      </c>
      <c r="K20" s="339">
        <v>551907</v>
      </c>
      <c r="L20" s="339">
        <v>586937</v>
      </c>
      <c r="M20" s="331">
        <f>K20/L20*100</f>
        <v>94.03172742560105</v>
      </c>
      <c r="N20" s="332">
        <f>J20-J18</f>
        <v>6223</v>
      </c>
      <c r="O20" s="333">
        <f>N20/J18*100</f>
        <v>0.5494335704529583</v>
      </c>
      <c r="P20" s="19">
        <v>333603</v>
      </c>
    </row>
    <row r="21" spans="1:16" ht="15" customHeight="1">
      <c r="A21" s="216" t="s">
        <v>348</v>
      </c>
      <c r="B21" s="330">
        <f t="shared" si="0"/>
        <v>760400</v>
      </c>
      <c r="C21" s="331">
        <v>369800</v>
      </c>
      <c r="D21" s="331">
        <v>390600</v>
      </c>
      <c r="E21" s="331">
        <f t="shared" si="1"/>
        <v>94.67485919098823</v>
      </c>
      <c r="F21" s="332">
        <f>B21-B20</f>
        <v>1200</v>
      </c>
      <c r="G21" s="333">
        <f>F21/B20*100</f>
        <v>0.15806111696522657</v>
      </c>
      <c r="H21" s="211">
        <v>153433</v>
      </c>
      <c r="I21" s="18" t="s">
        <v>17</v>
      </c>
      <c r="J21" s="330">
        <f>SUM(K21:L21)</f>
        <v>1143722</v>
      </c>
      <c r="K21" s="339">
        <v>553858</v>
      </c>
      <c r="L21" s="339">
        <v>589864</v>
      </c>
      <c r="M21" s="331">
        <f>K21/L21*100</f>
        <v>93.89588108445336</v>
      </c>
      <c r="N21" s="332">
        <f>J21-J20</f>
        <v>4878</v>
      </c>
      <c r="O21" s="333">
        <f>N21/J20*100</f>
        <v>0.4283290775558373</v>
      </c>
      <c r="P21" s="19">
        <v>336901</v>
      </c>
    </row>
    <row r="22" spans="1:16" ht="15" customHeight="1">
      <c r="A22" s="216" t="s">
        <v>349</v>
      </c>
      <c r="B22" s="330">
        <f t="shared" si="0"/>
        <v>761600</v>
      </c>
      <c r="C22" s="331">
        <v>370300</v>
      </c>
      <c r="D22" s="331">
        <v>391300</v>
      </c>
      <c r="E22" s="331">
        <f t="shared" si="1"/>
        <v>94.63327370304114</v>
      </c>
      <c r="F22" s="332">
        <f>B22-B21</f>
        <v>1200</v>
      </c>
      <c r="G22" s="333">
        <f>F22/B21*100</f>
        <v>0.15781167806417673</v>
      </c>
      <c r="H22" s="211">
        <v>153888</v>
      </c>
      <c r="I22" s="18" t="s">
        <v>18</v>
      </c>
      <c r="J22" s="330">
        <f>SUM(K22:L22)</f>
        <v>1152325</v>
      </c>
      <c r="K22" s="339">
        <v>557664</v>
      </c>
      <c r="L22" s="339">
        <v>594661</v>
      </c>
      <c r="M22" s="331">
        <f>K22/L22*100</f>
        <v>93.77847210427454</v>
      </c>
      <c r="N22" s="332">
        <f>J22-J21</f>
        <v>8603</v>
      </c>
      <c r="O22" s="333">
        <f>N22/J21*100</f>
        <v>0.7521932777370725</v>
      </c>
      <c r="P22" s="19">
        <v>338066</v>
      </c>
    </row>
    <row r="23" spans="1:16" ht="15" customHeight="1">
      <c r="A23" s="16" t="s">
        <v>350</v>
      </c>
      <c r="B23" s="330">
        <f t="shared" si="0"/>
        <v>768416</v>
      </c>
      <c r="C23" s="331">
        <v>370907</v>
      </c>
      <c r="D23" s="331">
        <v>397509</v>
      </c>
      <c r="E23" s="331">
        <f t="shared" si="1"/>
        <v>93.30782447693008</v>
      </c>
      <c r="F23" s="332">
        <f>B23-B22</f>
        <v>6816</v>
      </c>
      <c r="G23" s="333">
        <f>F23/B22*100</f>
        <v>0.8949579831932774</v>
      </c>
      <c r="H23" s="211">
        <v>158118</v>
      </c>
      <c r="I23" s="18" t="s">
        <v>19</v>
      </c>
      <c r="J23" s="330">
        <f>SUM(K23:L23)</f>
        <v>1155470</v>
      </c>
      <c r="K23" s="339">
        <v>559046</v>
      </c>
      <c r="L23" s="339">
        <v>596424</v>
      </c>
      <c r="M23" s="331">
        <f>K23/L23*100</f>
        <v>93.73298190549005</v>
      </c>
      <c r="N23" s="332">
        <f>J23-J22</f>
        <v>3145</v>
      </c>
      <c r="O23" s="333">
        <f>N23/J22*100</f>
        <v>0.2729264747358601</v>
      </c>
      <c r="P23" s="19">
        <v>341344</v>
      </c>
    </row>
    <row r="24" spans="1:16" ht="15" customHeight="1">
      <c r="A24" s="216" t="s">
        <v>351</v>
      </c>
      <c r="B24" s="330">
        <f t="shared" si="0"/>
        <v>770800</v>
      </c>
      <c r="C24" s="331">
        <v>371900</v>
      </c>
      <c r="D24" s="331">
        <v>398900</v>
      </c>
      <c r="E24" s="331">
        <f t="shared" si="1"/>
        <v>93.23138631235899</v>
      </c>
      <c r="F24" s="332">
        <f>B24-B23</f>
        <v>2384</v>
      </c>
      <c r="G24" s="333">
        <f>F24/B23*100</f>
        <v>0.31024861533336107</v>
      </c>
      <c r="H24" s="211">
        <v>155964</v>
      </c>
      <c r="I24" s="18" t="s">
        <v>20</v>
      </c>
      <c r="J24" s="330">
        <f>SUM(K24:L24)</f>
        <v>1157474</v>
      </c>
      <c r="K24" s="339">
        <v>559769</v>
      </c>
      <c r="L24" s="339">
        <v>597705</v>
      </c>
      <c r="M24" s="331">
        <f>K24/L24*100</f>
        <v>93.65305627357976</v>
      </c>
      <c r="N24" s="332">
        <f>J24-J23</f>
        <v>2004</v>
      </c>
      <c r="O24" s="333">
        <f>N24/J23*100</f>
        <v>0.17343591785161017</v>
      </c>
      <c r="P24" s="19">
        <v>344754</v>
      </c>
    </row>
    <row r="25" spans="1:16" ht="15" customHeight="1">
      <c r="A25" s="16"/>
      <c r="B25" s="330"/>
      <c r="C25" s="331"/>
      <c r="D25" s="331"/>
      <c r="E25" s="331"/>
      <c r="F25" s="332"/>
      <c r="G25" s="333"/>
      <c r="H25" s="211"/>
      <c r="I25" s="18"/>
      <c r="J25" s="340"/>
      <c r="K25" s="339"/>
      <c r="L25" s="339"/>
      <c r="M25" s="339"/>
      <c r="N25" s="332"/>
      <c r="O25" s="333"/>
      <c r="P25" s="19"/>
    </row>
    <row r="26" spans="1:16" ht="15" customHeight="1">
      <c r="A26" s="216" t="s">
        <v>352</v>
      </c>
      <c r="B26" s="330">
        <f t="shared" si="0"/>
        <v>773200</v>
      </c>
      <c r="C26" s="331">
        <v>373100</v>
      </c>
      <c r="D26" s="331">
        <v>400100</v>
      </c>
      <c r="E26" s="331">
        <f t="shared" si="1"/>
        <v>93.25168707823043</v>
      </c>
      <c r="F26" s="332">
        <f>B26-B24</f>
        <v>2400</v>
      </c>
      <c r="G26" s="333">
        <f>F26/B24*100</f>
        <v>0.3113648157758173</v>
      </c>
      <c r="H26" s="211">
        <v>155828</v>
      </c>
      <c r="I26" s="18" t="s">
        <v>21</v>
      </c>
      <c r="J26" s="330">
        <f>SUM(K26:L26)</f>
        <v>1159972</v>
      </c>
      <c r="K26" s="339">
        <v>560659</v>
      </c>
      <c r="L26" s="339">
        <v>599313</v>
      </c>
      <c r="M26" s="331">
        <f>K26/L26*100</f>
        <v>93.55028173925811</v>
      </c>
      <c r="N26" s="332">
        <f>J26-J24</f>
        <v>2498</v>
      </c>
      <c r="O26" s="333">
        <f>N26/J24*100</f>
        <v>0.21581478288065217</v>
      </c>
      <c r="P26" s="19">
        <v>348258</v>
      </c>
    </row>
    <row r="27" spans="1:16" ht="15" customHeight="1">
      <c r="A27" s="216" t="s">
        <v>353</v>
      </c>
      <c r="B27" s="330">
        <f t="shared" si="0"/>
        <v>775600</v>
      </c>
      <c r="C27" s="331">
        <v>374100</v>
      </c>
      <c r="D27" s="331">
        <v>401500</v>
      </c>
      <c r="E27" s="331">
        <f t="shared" si="1"/>
        <v>93.17559153175591</v>
      </c>
      <c r="F27" s="332">
        <f>B27-B26</f>
        <v>2400</v>
      </c>
      <c r="G27" s="333">
        <f>F27/B26*100</f>
        <v>0.3103983445421624</v>
      </c>
      <c r="H27" s="211">
        <v>155771</v>
      </c>
      <c r="I27" s="18" t="s">
        <v>323</v>
      </c>
      <c r="J27" s="330">
        <f>SUM(K27:L27)</f>
        <v>1160897</v>
      </c>
      <c r="K27" s="339">
        <v>560758</v>
      </c>
      <c r="L27" s="339">
        <v>600139</v>
      </c>
      <c r="M27" s="331">
        <f>K27/L27*100</f>
        <v>93.43802019198885</v>
      </c>
      <c r="N27" s="332">
        <f>J27-J26</f>
        <v>925</v>
      </c>
      <c r="O27" s="333">
        <f>N27/J26*100</f>
        <v>0.07974330414872083</v>
      </c>
      <c r="P27" s="19">
        <v>352284</v>
      </c>
    </row>
    <row r="28" spans="1:16" ht="15" customHeight="1">
      <c r="A28" s="216" t="s">
        <v>354</v>
      </c>
      <c r="B28" s="330">
        <f t="shared" si="0"/>
        <v>777100</v>
      </c>
      <c r="C28" s="331">
        <v>374200</v>
      </c>
      <c r="D28" s="331">
        <v>402900</v>
      </c>
      <c r="E28" s="331">
        <f t="shared" si="1"/>
        <v>92.87664432861752</v>
      </c>
      <c r="F28" s="332">
        <f>B28-B27</f>
        <v>1500</v>
      </c>
      <c r="G28" s="333">
        <f>F28/B27*100</f>
        <v>0.19339865910263024</v>
      </c>
      <c r="H28" s="211">
        <v>156537</v>
      </c>
      <c r="I28" s="18" t="s">
        <v>324</v>
      </c>
      <c r="J28" s="330">
        <f>SUM(K28:L28)</f>
        <v>1164628</v>
      </c>
      <c r="K28" s="339">
        <v>562684</v>
      </c>
      <c r="L28" s="339">
        <v>601944</v>
      </c>
      <c r="M28" s="331">
        <f>K28/L28*100</f>
        <v>93.47779859920524</v>
      </c>
      <c r="N28" s="332">
        <f>J28-J27</f>
        <v>3731</v>
      </c>
      <c r="O28" s="333">
        <f>N28/J27*100</f>
        <v>0.32138940836267127</v>
      </c>
      <c r="P28" s="19">
        <v>361157</v>
      </c>
    </row>
    <row r="29" spans="1:16" ht="15" customHeight="1">
      <c r="A29" s="16" t="s">
        <v>355</v>
      </c>
      <c r="B29" s="330">
        <f t="shared" si="0"/>
        <v>757676</v>
      </c>
      <c r="C29" s="331">
        <v>363922</v>
      </c>
      <c r="D29" s="331">
        <v>393754</v>
      </c>
      <c r="E29" s="331">
        <f t="shared" si="1"/>
        <v>92.42369601324685</v>
      </c>
      <c r="F29" s="332">
        <f>B29-B28</f>
        <v>-19424</v>
      </c>
      <c r="G29" s="333">
        <f>F29/B28*100</f>
        <v>-2.4995496075151205</v>
      </c>
      <c r="H29" s="211">
        <v>158886</v>
      </c>
      <c r="I29" s="214" t="s">
        <v>325</v>
      </c>
      <c r="J29" s="330">
        <f>SUM(K29:L29)</f>
        <v>1166455</v>
      </c>
      <c r="K29" s="339">
        <v>563074</v>
      </c>
      <c r="L29" s="339">
        <v>603381</v>
      </c>
      <c r="M29" s="331">
        <f>K29/L29*100</f>
        <v>93.31980953990929</v>
      </c>
      <c r="N29" s="332">
        <f>J29-J28</f>
        <v>1827</v>
      </c>
      <c r="O29" s="333">
        <f>N29/J28*100</f>
        <v>0.15687412633046777</v>
      </c>
      <c r="P29" s="19">
        <v>365374</v>
      </c>
    </row>
    <row r="30" spans="1:16" ht="15" customHeight="1">
      <c r="A30" s="216" t="s">
        <v>356</v>
      </c>
      <c r="B30" s="330">
        <f t="shared" si="0"/>
        <v>757700</v>
      </c>
      <c r="C30" s="331">
        <v>360900</v>
      </c>
      <c r="D30" s="331">
        <v>396800</v>
      </c>
      <c r="E30" s="331">
        <f t="shared" si="1"/>
        <v>90.95262096774194</v>
      </c>
      <c r="F30" s="332">
        <f>B30-B29</f>
        <v>24</v>
      </c>
      <c r="G30" s="333">
        <f>F30/B29*100</f>
        <v>0.0031675808656998505</v>
      </c>
      <c r="H30" s="211" t="s">
        <v>22</v>
      </c>
      <c r="I30" s="214" t="s">
        <v>326</v>
      </c>
      <c r="J30" s="330">
        <f>SUM(K30:L30)</f>
        <v>1168925</v>
      </c>
      <c r="K30" s="339">
        <v>563981</v>
      </c>
      <c r="L30" s="339">
        <v>604944</v>
      </c>
      <c r="M30" s="331">
        <f>K30/L30*100</f>
        <v>93.22862942685603</v>
      </c>
      <c r="N30" s="332">
        <f>J30-J29</f>
        <v>2470</v>
      </c>
      <c r="O30" s="333">
        <f>N30/J29*100</f>
        <v>0.21175270370481503</v>
      </c>
      <c r="P30" s="19">
        <v>370090</v>
      </c>
    </row>
    <row r="31" spans="1:16" ht="15" customHeight="1">
      <c r="A31" s="16"/>
      <c r="B31" s="330"/>
      <c r="C31" s="331"/>
      <c r="D31" s="331"/>
      <c r="E31" s="331"/>
      <c r="F31" s="332"/>
      <c r="G31" s="333"/>
      <c r="H31" s="211"/>
      <c r="I31" s="18"/>
      <c r="J31" s="340"/>
      <c r="K31" s="339"/>
      <c r="L31" s="339"/>
      <c r="M31" s="339"/>
      <c r="N31" s="332"/>
      <c r="O31" s="333"/>
      <c r="P31" s="19"/>
    </row>
    <row r="32" spans="1:16" ht="15" customHeight="1">
      <c r="A32" s="216" t="s">
        <v>357</v>
      </c>
      <c r="B32" s="330">
        <f t="shared" si="0"/>
        <v>761800</v>
      </c>
      <c r="C32" s="331">
        <v>355700</v>
      </c>
      <c r="D32" s="331">
        <v>406100</v>
      </c>
      <c r="E32" s="331">
        <f t="shared" si="1"/>
        <v>87.58926372814577</v>
      </c>
      <c r="F32" s="332">
        <f>B32-B30</f>
        <v>4100</v>
      </c>
      <c r="G32" s="333">
        <f>F32/B30*100</f>
        <v>0.5411112577537284</v>
      </c>
      <c r="H32" s="211" t="s">
        <v>22</v>
      </c>
      <c r="I32" s="26" t="s">
        <v>327</v>
      </c>
      <c r="J32" s="330">
        <f>SUM(K32:L32)</f>
        <v>1170912</v>
      </c>
      <c r="K32" s="339">
        <v>564827</v>
      </c>
      <c r="L32" s="339">
        <v>606085</v>
      </c>
      <c r="M32" s="331">
        <f>K32/L32*100</f>
        <v>93.19270399366425</v>
      </c>
      <c r="N32" s="332">
        <f>J32-J30</f>
        <v>1987</v>
      </c>
      <c r="O32" s="333">
        <f>N32/J30*100</f>
        <v>0.1699852428513378</v>
      </c>
      <c r="P32" s="19">
        <v>374294</v>
      </c>
    </row>
    <row r="33" spans="1:16" ht="15" customHeight="1">
      <c r="A33" s="216" t="s">
        <v>358</v>
      </c>
      <c r="B33" s="330">
        <f t="shared" si="0"/>
        <v>761600</v>
      </c>
      <c r="C33" s="331">
        <v>347700</v>
      </c>
      <c r="D33" s="331">
        <v>413900</v>
      </c>
      <c r="E33" s="331">
        <f t="shared" si="1"/>
        <v>84.00579850205364</v>
      </c>
      <c r="F33" s="332">
        <f>B33-B32</f>
        <v>-200</v>
      </c>
      <c r="G33" s="333">
        <f>F33/B32*100</f>
        <v>-0.026253609871357313</v>
      </c>
      <c r="H33" s="211" t="s">
        <v>22</v>
      </c>
      <c r="I33" s="26" t="s">
        <v>328</v>
      </c>
      <c r="J33" s="330">
        <f>SUM(K33:L33)</f>
        <v>1173301</v>
      </c>
      <c r="K33" s="339">
        <v>566081</v>
      </c>
      <c r="L33" s="339">
        <v>607220</v>
      </c>
      <c r="M33" s="331">
        <f>K33/L33*100</f>
        <v>93.22502552616844</v>
      </c>
      <c r="N33" s="332">
        <f>J33-J32</f>
        <v>2389</v>
      </c>
      <c r="O33" s="333">
        <f>N33/J32*100</f>
        <v>0.20402899620125167</v>
      </c>
      <c r="P33" s="19">
        <v>378692</v>
      </c>
    </row>
    <row r="34" spans="1:16" ht="15" customHeight="1">
      <c r="A34" s="216" t="s">
        <v>359</v>
      </c>
      <c r="B34" s="330">
        <f t="shared" si="0"/>
        <v>743672</v>
      </c>
      <c r="C34" s="331">
        <v>333341</v>
      </c>
      <c r="D34" s="331">
        <v>410331</v>
      </c>
      <c r="E34" s="331">
        <f t="shared" si="1"/>
        <v>81.23709882996899</v>
      </c>
      <c r="F34" s="332">
        <f>B34-B33</f>
        <v>-17928</v>
      </c>
      <c r="G34" s="333">
        <f>F34/B33*100</f>
        <v>-2.3539915966386555</v>
      </c>
      <c r="H34" s="211">
        <v>169117</v>
      </c>
      <c r="I34" s="18" t="s">
        <v>329</v>
      </c>
      <c r="J34" s="330">
        <f>SUM(K34:L34)</f>
        <v>1180068</v>
      </c>
      <c r="K34" s="339">
        <v>570835</v>
      </c>
      <c r="L34" s="339">
        <v>609233</v>
      </c>
      <c r="M34" s="331">
        <f>K34/L34*100</f>
        <v>93.69732105778905</v>
      </c>
      <c r="N34" s="332">
        <f>J34-J33</f>
        <v>6767</v>
      </c>
      <c r="O34" s="333">
        <f>N34/J33*100</f>
        <v>0.5767488479085929</v>
      </c>
      <c r="P34" s="19">
        <v>390212</v>
      </c>
    </row>
    <row r="35" spans="1:16" ht="15" customHeight="1">
      <c r="A35" s="216" t="s">
        <v>360</v>
      </c>
      <c r="B35" s="330">
        <f t="shared" si="0"/>
        <v>887510</v>
      </c>
      <c r="C35" s="331">
        <v>405264</v>
      </c>
      <c r="D35" s="331">
        <v>482246</v>
      </c>
      <c r="E35" s="331">
        <f t="shared" si="1"/>
        <v>84.03677791002933</v>
      </c>
      <c r="F35" s="332">
        <f>B35-B34</f>
        <v>143838</v>
      </c>
      <c r="G35" s="333">
        <f>F35/B34*100</f>
        <v>19.341591454297056</v>
      </c>
      <c r="H35" s="211">
        <v>186375</v>
      </c>
      <c r="I35" s="26" t="s">
        <v>330</v>
      </c>
      <c r="J35" s="330">
        <f>SUM(K35:L35)</f>
        <v>1182523</v>
      </c>
      <c r="K35" s="339">
        <v>571912</v>
      </c>
      <c r="L35" s="339">
        <v>610611</v>
      </c>
      <c r="M35" s="331">
        <f>K35/L35*100</f>
        <v>93.66224977931941</v>
      </c>
      <c r="N35" s="332">
        <f>J35-J34</f>
        <v>2455</v>
      </c>
      <c r="O35" s="333">
        <f>N35/J34*100</f>
        <v>0.20803885877762976</v>
      </c>
      <c r="P35" s="19">
        <v>395740</v>
      </c>
    </row>
    <row r="36" spans="1:16" ht="15" customHeight="1">
      <c r="A36" s="216" t="s">
        <v>361</v>
      </c>
      <c r="B36" s="330">
        <f t="shared" si="0"/>
        <v>877197</v>
      </c>
      <c r="C36" s="331">
        <v>407430</v>
      </c>
      <c r="D36" s="331">
        <v>469767</v>
      </c>
      <c r="E36" s="331">
        <f t="shared" si="1"/>
        <v>86.73023009279068</v>
      </c>
      <c r="F36" s="332">
        <f>B36-B35</f>
        <v>-10313</v>
      </c>
      <c r="G36" s="333">
        <f>F36/B35*100</f>
        <v>-1.162015075886469</v>
      </c>
      <c r="H36" s="211">
        <v>187181</v>
      </c>
      <c r="I36" s="26" t="s">
        <v>331</v>
      </c>
      <c r="J36" s="330">
        <f>SUM(K36:L36)</f>
        <v>1183239</v>
      </c>
      <c r="K36" s="339">
        <v>572143</v>
      </c>
      <c r="L36" s="339">
        <v>611096</v>
      </c>
      <c r="M36" s="331">
        <f>K36/L36*100</f>
        <v>93.62571510859178</v>
      </c>
      <c r="N36" s="332">
        <f>J36-J35</f>
        <v>716</v>
      </c>
      <c r="O36" s="333">
        <f>N36/J35*100</f>
        <v>0.06054850518763694</v>
      </c>
      <c r="P36" s="19">
        <v>400689</v>
      </c>
    </row>
    <row r="37" spans="1:16" ht="15" customHeight="1">
      <c r="A37" s="16"/>
      <c r="B37" s="330"/>
      <c r="C37" s="331"/>
      <c r="D37" s="331"/>
      <c r="E37" s="331"/>
      <c r="F37" s="332"/>
      <c r="G37" s="333"/>
      <c r="H37" s="211"/>
      <c r="I37" s="18"/>
      <c r="J37" s="340"/>
      <c r="K37" s="339"/>
      <c r="L37" s="339"/>
      <c r="M37" s="339"/>
      <c r="N37" s="332"/>
      <c r="O37" s="333"/>
      <c r="P37" s="19"/>
    </row>
    <row r="38" spans="1:16" ht="15" customHeight="1">
      <c r="A38" s="16" t="s">
        <v>362</v>
      </c>
      <c r="B38" s="330">
        <f t="shared" si="0"/>
        <v>927743</v>
      </c>
      <c r="C38" s="331">
        <v>443872</v>
      </c>
      <c r="D38" s="331">
        <v>483871</v>
      </c>
      <c r="E38" s="331">
        <f t="shared" si="1"/>
        <v>91.73354055109729</v>
      </c>
      <c r="F38" s="332">
        <f>B38-B36</f>
        <v>50546</v>
      </c>
      <c r="G38" s="333">
        <f>F38/B36*100</f>
        <v>5.762217609043351</v>
      </c>
      <c r="H38" s="211">
        <v>195257</v>
      </c>
      <c r="I38" s="26" t="s">
        <v>332</v>
      </c>
      <c r="J38" s="330">
        <f>SUM(K38:L38)</f>
        <v>1184032</v>
      </c>
      <c r="K38" s="339">
        <v>572786</v>
      </c>
      <c r="L38" s="339">
        <v>611246</v>
      </c>
      <c r="M38" s="331">
        <f>K38/L38*100</f>
        <v>93.70793428505053</v>
      </c>
      <c r="N38" s="332">
        <f>J38-J36</f>
        <v>793</v>
      </c>
      <c r="O38" s="333">
        <f>N38/J36*100</f>
        <v>0.06701942718250498</v>
      </c>
      <c r="P38" s="19">
        <v>405663</v>
      </c>
    </row>
    <row r="39" spans="1:16" ht="15" customHeight="1">
      <c r="A39" s="216" t="s">
        <v>363</v>
      </c>
      <c r="B39" s="330">
        <f t="shared" si="0"/>
        <v>942000</v>
      </c>
      <c r="C39" s="331">
        <v>450800</v>
      </c>
      <c r="D39" s="331">
        <v>491200</v>
      </c>
      <c r="E39" s="331">
        <f>C39/D39*100</f>
        <v>91.77524429967427</v>
      </c>
      <c r="F39" s="332">
        <f>B39-B38</f>
        <v>14257</v>
      </c>
      <c r="G39" s="333">
        <f>F39/B38*100</f>
        <v>1.5367402394844263</v>
      </c>
      <c r="H39" s="211">
        <v>194824</v>
      </c>
      <c r="I39" s="26" t="s">
        <v>333</v>
      </c>
      <c r="J39" s="330">
        <f>SUM(K39:L39)</f>
        <v>1183881</v>
      </c>
      <c r="K39" s="339">
        <v>572688</v>
      </c>
      <c r="L39" s="339">
        <v>611193</v>
      </c>
      <c r="M39" s="331">
        <f>K39/L39*100</f>
        <v>93.70002601469585</v>
      </c>
      <c r="N39" s="332">
        <f>J39-J38</f>
        <v>-151</v>
      </c>
      <c r="O39" s="333">
        <f>N39/J38*100</f>
        <v>-0.012753033701791842</v>
      </c>
      <c r="P39" s="19">
        <v>410365</v>
      </c>
    </row>
    <row r="40" spans="1:16" ht="15" customHeight="1">
      <c r="A40" s="216" t="s">
        <v>364</v>
      </c>
      <c r="B40" s="330">
        <f t="shared" si="0"/>
        <v>965100</v>
      </c>
      <c r="C40" s="331">
        <v>463700</v>
      </c>
      <c r="D40" s="331">
        <v>501400</v>
      </c>
      <c r="E40" s="331">
        <f>C40/D40*100</f>
        <v>92.48105305145592</v>
      </c>
      <c r="F40" s="332">
        <f>B40-B39</f>
        <v>23100</v>
      </c>
      <c r="G40" s="333">
        <f>F40/B39*100</f>
        <v>2.4522292993630574</v>
      </c>
      <c r="H40" s="211">
        <v>196218</v>
      </c>
      <c r="I40" s="18" t="s">
        <v>334</v>
      </c>
      <c r="J40" s="330">
        <f>SUM(K40:L40)</f>
        <v>1180977</v>
      </c>
      <c r="K40" s="339">
        <v>572244</v>
      </c>
      <c r="L40" s="339">
        <v>608733</v>
      </c>
      <c r="M40" s="331">
        <f>K40/L40*100</f>
        <v>94.00574636170538</v>
      </c>
      <c r="N40" s="332">
        <f>J40-J39</f>
        <v>-2904</v>
      </c>
      <c r="O40" s="333">
        <f>N40/J39*100</f>
        <v>-0.2452949240675372</v>
      </c>
      <c r="P40" s="19">
        <v>411341</v>
      </c>
    </row>
    <row r="41" spans="1:16" ht="15" customHeight="1">
      <c r="A41" s="16" t="s">
        <v>365</v>
      </c>
      <c r="B41" s="330">
        <f t="shared" si="0"/>
        <v>957279</v>
      </c>
      <c r="C41" s="331">
        <v>460859</v>
      </c>
      <c r="D41" s="331">
        <v>496420</v>
      </c>
      <c r="E41" s="331">
        <f>C41/D41*100</f>
        <v>92.83650940735667</v>
      </c>
      <c r="F41" s="332">
        <f>B41-B40</f>
        <v>-7821</v>
      </c>
      <c r="G41" s="333">
        <f>F41/B40*100</f>
        <v>-0.8103823437985701</v>
      </c>
      <c r="H41" s="211">
        <v>194652</v>
      </c>
      <c r="I41" s="214" t="s">
        <v>335</v>
      </c>
      <c r="J41" s="330">
        <f>SUM(K41:L41)</f>
        <v>1180525</v>
      </c>
      <c r="K41" s="339">
        <v>571724</v>
      </c>
      <c r="L41" s="339">
        <v>608801</v>
      </c>
      <c r="M41" s="331">
        <f>K41/L41*100</f>
        <v>93.90983260539979</v>
      </c>
      <c r="N41" s="332">
        <f>J41-J40</f>
        <v>-452</v>
      </c>
      <c r="O41" s="333">
        <f>N41/J40*100</f>
        <v>-0.03827339567154991</v>
      </c>
      <c r="P41" s="19">
        <v>415339</v>
      </c>
    </row>
    <row r="42" spans="1:16" ht="15" customHeight="1">
      <c r="A42" s="216" t="s">
        <v>366</v>
      </c>
      <c r="B42" s="330">
        <f t="shared" si="0"/>
        <v>960100</v>
      </c>
      <c r="C42" s="331">
        <v>462200</v>
      </c>
      <c r="D42" s="331">
        <v>497900</v>
      </c>
      <c r="E42" s="331">
        <f>C42/D42*100</f>
        <v>92.82988551918055</v>
      </c>
      <c r="F42" s="332">
        <f>B42-B41</f>
        <v>2821</v>
      </c>
      <c r="G42" s="333">
        <f>F42/B41*100</f>
        <v>0.2946894270113519</v>
      </c>
      <c r="H42" s="211">
        <v>195709</v>
      </c>
      <c r="I42" s="214" t="s">
        <v>336</v>
      </c>
      <c r="J42" s="330">
        <f>SUM(K42:L42)</f>
        <v>1180565</v>
      </c>
      <c r="K42" s="339">
        <v>571636</v>
      </c>
      <c r="L42" s="339">
        <v>608929</v>
      </c>
      <c r="M42" s="331">
        <f>K42/L42*100</f>
        <v>93.87564067403589</v>
      </c>
      <c r="N42" s="332">
        <f>J42-J41</f>
        <v>40</v>
      </c>
      <c r="O42" s="333">
        <f>N42/J41*100</f>
        <v>0.003388322991889202</v>
      </c>
      <c r="P42" s="19">
        <v>419706</v>
      </c>
    </row>
    <row r="43" spans="1:16" ht="15" customHeight="1">
      <c r="A43" s="16"/>
      <c r="B43" s="330"/>
      <c r="C43" s="331"/>
      <c r="D43" s="331"/>
      <c r="E43" s="331"/>
      <c r="F43" s="332"/>
      <c r="G43" s="333"/>
      <c r="H43" s="211"/>
      <c r="I43" s="18"/>
      <c r="J43" s="339"/>
      <c r="K43" s="339"/>
      <c r="L43" s="339"/>
      <c r="M43" s="339"/>
      <c r="N43" s="332"/>
      <c r="O43" s="333"/>
      <c r="P43" s="19"/>
    </row>
    <row r="44" spans="1:16" ht="15" customHeight="1">
      <c r="A44" s="216" t="s">
        <v>367</v>
      </c>
      <c r="B44" s="330">
        <f t="shared" si="0"/>
        <v>959300</v>
      </c>
      <c r="C44" s="331">
        <v>461600</v>
      </c>
      <c r="D44" s="331">
        <v>497700</v>
      </c>
      <c r="E44" s="331">
        <f>C44/D44*100</f>
        <v>92.74663451878642</v>
      </c>
      <c r="F44" s="332">
        <f>B44-B42</f>
        <v>-800</v>
      </c>
      <c r="G44" s="333">
        <f>F44/B42*100</f>
        <v>-0.08332465368190813</v>
      </c>
      <c r="H44" s="211">
        <v>195490</v>
      </c>
      <c r="I44" s="26" t="s">
        <v>337</v>
      </c>
      <c r="J44" s="330">
        <f>SUM(K44:L44)</f>
        <v>1179168</v>
      </c>
      <c r="K44" s="341">
        <v>570840</v>
      </c>
      <c r="L44" s="341">
        <v>608328</v>
      </c>
      <c r="M44" s="331">
        <f>K44/L44*100</f>
        <v>93.8375350140056</v>
      </c>
      <c r="N44" s="332">
        <f>J44-J42</f>
        <v>-1397</v>
      </c>
      <c r="O44" s="333">
        <f>N44/J42*100</f>
        <v>-0.11833317098169097</v>
      </c>
      <c r="P44" s="19">
        <v>423530</v>
      </c>
    </row>
    <row r="45" spans="1:16" ht="15" customHeight="1">
      <c r="A45" s="216" t="s">
        <v>368</v>
      </c>
      <c r="B45" s="330">
        <f t="shared" si="0"/>
        <v>958000</v>
      </c>
      <c r="C45" s="331">
        <v>461100</v>
      </c>
      <c r="D45" s="331">
        <v>496900</v>
      </c>
      <c r="E45" s="331">
        <f>C45/D45*100</f>
        <v>92.79533105252565</v>
      </c>
      <c r="F45" s="332">
        <f>B45-B44</f>
        <v>-1300</v>
      </c>
      <c r="G45" s="333">
        <f>F45/B44*100</f>
        <v>-0.13551548003752736</v>
      </c>
      <c r="H45" s="211">
        <v>196079</v>
      </c>
      <c r="I45" s="215" t="s">
        <v>338</v>
      </c>
      <c r="J45" s="347">
        <f>SUM(K45:L45)</f>
        <v>1177133</v>
      </c>
      <c r="K45" s="348">
        <v>569348</v>
      </c>
      <c r="L45" s="348">
        <v>607785</v>
      </c>
      <c r="M45" s="349">
        <f>K45/L45*100</f>
        <v>93.67588867773966</v>
      </c>
      <c r="N45" s="350">
        <f>J45-J44</f>
        <v>-2035</v>
      </c>
      <c r="O45" s="351">
        <f>N45/J44*100</f>
        <v>-0.1725793101576705</v>
      </c>
      <c r="P45" s="210">
        <v>427706</v>
      </c>
    </row>
    <row r="46" spans="1:15" ht="15" customHeight="1">
      <c r="A46" s="216" t="s">
        <v>369</v>
      </c>
      <c r="B46" s="330">
        <f t="shared" si="0"/>
        <v>962400</v>
      </c>
      <c r="C46" s="331">
        <v>462700</v>
      </c>
      <c r="D46" s="331">
        <v>499700</v>
      </c>
      <c r="E46" s="331">
        <f>C46/D46*100</f>
        <v>92.59555733440064</v>
      </c>
      <c r="F46" s="332">
        <f>B46-B45</f>
        <v>4400</v>
      </c>
      <c r="G46" s="333">
        <f>F46/B45*100</f>
        <v>0.4592901878914405</v>
      </c>
      <c r="H46" s="211">
        <v>197301</v>
      </c>
      <c r="I46" s="24"/>
      <c r="J46" s="342"/>
      <c r="K46" s="342"/>
      <c r="L46" s="342"/>
      <c r="M46" s="342"/>
      <c r="N46" s="342"/>
      <c r="O46" s="342"/>
    </row>
    <row r="47" spans="1:16" ht="15" customHeight="1">
      <c r="A47" s="16" t="s">
        <v>370</v>
      </c>
      <c r="B47" s="330">
        <f t="shared" si="0"/>
        <v>966187</v>
      </c>
      <c r="C47" s="331">
        <v>463477</v>
      </c>
      <c r="D47" s="331">
        <v>502710</v>
      </c>
      <c r="E47" s="331">
        <f>C47/D47*100</f>
        <v>92.1956993097412</v>
      </c>
      <c r="F47" s="332">
        <f>B47-B46</f>
        <v>3787</v>
      </c>
      <c r="G47" s="333">
        <f>F47/B46*100</f>
        <v>0.3934954280964256</v>
      </c>
      <c r="H47" s="211">
        <v>198161</v>
      </c>
      <c r="I47" s="25" t="s">
        <v>307</v>
      </c>
      <c r="J47" s="330">
        <f>SUM(K47:L47)</f>
        <v>1178909</v>
      </c>
      <c r="K47" s="341">
        <v>570601</v>
      </c>
      <c r="L47" s="341">
        <v>608308</v>
      </c>
      <c r="M47" s="331">
        <f>K47/L47*100</f>
        <v>93.80133090473905</v>
      </c>
      <c r="N47" s="343">
        <v>-144</v>
      </c>
      <c r="O47" s="344">
        <v>-0.01</v>
      </c>
      <c r="P47" s="19">
        <v>424308</v>
      </c>
    </row>
    <row r="48" spans="1:16" ht="15" customHeight="1">
      <c r="A48" s="216" t="s">
        <v>371</v>
      </c>
      <c r="B48" s="330">
        <f t="shared" si="0"/>
        <v>968531</v>
      </c>
      <c r="C48" s="331">
        <v>463670</v>
      </c>
      <c r="D48" s="331">
        <v>504861</v>
      </c>
      <c r="E48" s="331">
        <f>C48/D48*100</f>
        <v>91.84112062528101</v>
      </c>
      <c r="F48" s="332">
        <f>B48-B47</f>
        <v>2344</v>
      </c>
      <c r="G48" s="333">
        <f>F48/B47*100</f>
        <v>0.24260313997186883</v>
      </c>
      <c r="H48" s="211">
        <v>199927</v>
      </c>
      <c r="I48" s="26" t="s">
        <v>308</v>
      </c>
      <c r="J48" s="330">
        <f>SUM(K48:L48)</f>
        <v>1178904</v>
      </c>
      <c r="K48" s="341">
        <v>570594</v>
      </c>
      <c r="L48" s="341">
        <v>608310</v>
      </c>
      <c r="M48" s="331">
        <f>K48/L48*100</f>
        <v>93.79987177590372</v>
      </c>
      <c r="N48" s="332">
        <f>J48-J47</f>
        <v>-5</v>
      </c>
      <c r="O48" s="333">
        <v>0</v>
      </c>
      <c r="P48" s="19">
        <v>424384</v>
      </c>
    </row>
    <row r="49" spans="1:16" ht="15" customHeight="1">
      <c r="A49" s="16"/>
      <c r="B49" s="330"/>
      <c r="C49" s="331"/>
      <c r="D49" s="331"/>
      <c r="E49" s="331"/>
      <c r="F49" s="332"/>
      <c r="G49" s="333"/>
      <c r="H49" s="211"/>
      <c r="I49" s="26" t="s">
        <v>309</v>
      </c>
      <c r="J49" s="330">
        <f>SUM(K49:L49)</f>
        <v>1178646</v>
      </c>
      <c r="K49" s="341">
        <v>570452</v>
      </c>
      <c r="L49" s="341">
        <v>608194</v>
      </c>
      <c r="M49" s="331">
        <f>K49/L49*100</f>
        <v>93.79441428228493</v>
      </c>
      <c r="N49" s="332">
        <f>J49-J48</f>
        <v>-258</v>
      </c>
      <c r="O49" s="333">
        <f>N49/J48*100</f>
        <v>-0.021884733616986625</v>
      </c>
      <c r="P49" s="19">
        <v>424471</v>
      </c>
    </row>
    <row r="50" spans="1:16" ht="15" customHeight="1">
      <c r="A50" s="216" t="s">
        <v>372</v>
      </c>
      <c r="B50" s="330">
        <f t="shared" si="0"/>
        <v>971390</v>
      </c>
      <c r="C50" s="331">
        <v>463818</v>
      </c>
      <c r="D50" s="331">
        <v>507572</v>
      </c>
      <c r="E50" s="331">
        <f>C50/D50*100</f>
        <v>91.3797451396058</v>
      </c>
      <c r="F50" s="332">
        <f>B50-B48</f>
        <v>2859</v>
      </c>
      <c r="G50" s="333">
        <f>F50/B48*100</f>
        <v>0.29518931247425223</v>
      </c>
      <c r="H50" s="211">
        <v>199795</v>
      </c>
      <c r="I50" s="26"/>
      <c r="J50" s="345"/>
      <c r="K50" s="341"/>
      <c r="L50" s="341"/>
      <c r="M50" s="346"/>
      <c r="N50" s="343"/>
      <c r="O50" s="344"/>
      <c r="P50" s="19"/>
    </row>
    <row r="51" spans="1:16" ht="15" customHeight="1">
      <c r="A51" s="216" t="s">
        <v>373</v>
      </c>
      <c r="B51" s="330">
        <f t="shared" si="0"/>
        <v>972808</v>
      </c>
      <c r="C51" s="331">
        <v>463779</v>
      </c>
      <c r="D51" s="331">
        <v>509029</v>
      </c>
      <c r="E51" s="331">
        <f>C51/D51*100</f>
        <v>91.11052611933701</v>
      </c>
      <c r="F51" s="332">
        <f>B51-B50</f>
        <v>1418</v>
      </c>
      <c r="G51" s="333">
        <f>F51/B50*100</f>
        <v>0.14597638435643767</v>
      </c>
      <c r="H51" s="211">
        <v>201747</v>
      </c>
      <c r="I51" s="26" t="s">
        <v>310</v>
      </c>
      <c r="J51" s="330">
        <f>SUM(K51:L51)</f>
        <v>1175599</v>
      </c>
      <c r="K51" s="341">
        <v>568522</v>
      </c>
      <c r="L51" s="341">
        <v>607077</v>
      </c>
      <c r="M51" s="331">
        <f>K51/L51*100</f>
        <v>93.64907581740043</v>
      </c>
      <c r="N51" s="332">
        <f>J51-J49</f>
        <v>-3047</v>
      </c>
      <c r="O51" s="333">
        <f>N51/J49*100</f>
        <v>-0.2585169762591991</v>
      </c>
      <c r="P51" s="19">
        <v>424010</v>
      </c>
    </row>
    <row r="52" spans="1:16" ht="15" customHeight="1">
      <c r="A52" s="216" t="s">
        <v>374</v>
      </c>
      <c r="B52" s="330">
        <f t="shared" si="0"/>
        <v>974420</v>
      </c>
      <c r="C52" s="331">
        <v>464363</v>
      </c>
      <c r="D52" s="331">
        <v>510057</v>
      </c>
      <c r="E52" s="331">
        <f>C52/D52*100</f>
        <v>91.04139341289307</v>
      </c>
      <c r="F52" s="332">
        <f>B52-B51</f>
        <v>1612</v>
      </c>
      <c r="G52" s="333">
        <f>F52/B51*100</f>
        <v>0.16570587412932458</v>
      </c>
      <c r="H52" s="211">
        <v>202454</v>
      </c>
      <c r="I52" s="26" t="s">
        <v>311</v>
      </c>
      <c r="J52" s="330">
        <f>SUM(K52:L52)</f>
        <v>1177353</v>
      </c>
      <c r="K52" s="341">
        <v>569710</v>
      </c>
      <c r="L52" s="341">
        <v>607643</v>
      </c>
      <c r="M52" s="331">
        <f>K52/L52*100</f>
        <v>93.75735423595762</v>
      </c>
      <c r="N52" s="332">
        <f>J52-J51</f>
        <v>1754</v>
      </c>
      <c r="O52" s="333">
        <f>N52/J51*100</f>
        <v>0.14920053521651513</v>
      </c>
      <c r="P52" s="19">
        <v>426294</v>
      </c>
    </row>
    <row r="53" spans="1:16" ht="15" customHeight="1">
      <c r="A53" s="16" t="s">
        <v>375</v>
      </c>
      <c r="B53" s="330">
        <f t="shared" si="0"/>
        <v>973418</v>
      </c>
      <c r="C53" s="331">
        <v>464889</v>
      </c>
      <c r="D53" s="331">
        <v>508529</v>
      </c>
      <c r="E53" s="331">
        <f>C53/D53*100</f>
        <v>91.41838518550564</v>
      </c>
      <c r="F53" s="332">
        <f>B53-B52</f>
        <v>-1002</v>
      </c>
      <c r="G53" s="333">
        <f>F53/B52*100</f>
        <v>-0.10283040167484248</v>
      </c>
      <c r="H53" s="211">
        <v>211265</v>
      </c>
      <c r="I53" s="26" t="s">
        <v>312</v>
      </c>
      <c r="J53" s="330">
        <f>SUM(K53:L53)</f>
        <v>1177481</v>
      </c>
      <c r="K53" s="341">
        <v>569756</v>
      </c>
      <c r="L53" s="341">
        <v>607725</v>
      </c>
      <c r="M53" s="331">
        <f>K53/L53*100</f>
        <v>93.75227282076597</v>
      </c>
      <c r="N53" s="332">
        <f>J53-J52</f>
        <v>128</v>
      </c>
      <c r="O53" s="333">
        <f>N53/J52*100</f>
        <v>0.010871845572228549</v>
      </c>
      <c r="P53" s="19">
        <v>427059</v>
      </c>
    </row>
    <row r="54" spans="1:16" ht="15" customHeight="1">
      <c r="A54" s="216" t="s">
        <v>380</v>
      </c>
      <c r="B54" s="330">
        <f t="shared" si="0"/>
        <v>976048</v>
      </c>
      <c r="C54" s="331">
        <v>465944</v>
      </c>
      <c r="D54" s="331">
        <v>510104</v>
      </c>
      <c r="E54" s="331">
        <f>C54/D54*100</f>
        <v>91.34294183146966</v>
      </c>
      <c r="F54" s="332">
        <f>B54-B53</f>
        <v>2630</v>
      </c>
      <c r="G54" s="333">
        <f>F54/B53*100</f>
        <v>0.2701819773211508</v>
      </c>
      <c r="H54" s="211">
        <v>213411</v>
      </c>
      <c r="I54" s="26" t="s">
        <v>313</v>
      </c>
      <c r="J54" s="330">
        <f>SUM(K54:L54)</f>
        <v>1177472</v>
      </c>
      <c r="K54" s="341">
        <v>569701</v>
      </c>
      <c r="L54" s="341">
        <v>607771</v>
      </c>
      <c r="M54" s="331">
        <f>K54/L54*100</f>
        <v>93.73612758752886</v>
      </c>
      <c r="N54" s="332">
        <f>J54-J53</f>
        <v>-9</v>
      </c>
      <c r="O54" s="333">
        <f>N54/J53*100</f>
        <v>-0.0007643435435476241</v>
      </c>
      <c r="P54" s="19">
        <v>427274</v>
      </c>
    </row>
    <row r="55" spans="1:16" ht="15" customHeight="1">
      <c r="A55" s="16"/>
      <c r="B55" s="330"/>
      <c r="C55" s="331"/>
      <c r="D55" s="331"/>
      <c r="E55" s="331"/>
      <c r="F55" s="332"/>
      <c r="G55" s="333"/>
      <c r="H55" s="211"/>
      <c r="I55" s="26" t="s">
        <v>314</v>
      </c>
      <c r="J55" s="330">
        <f>SUM(K55:L55)</f>
        <v>1177260</v>
      </c>
      <c r="K55" s="341">
        <v>569530</v>
      </c>
      <c r="L55" s="341">
        <v>607730</v>
      </c>
      <c r="M55" s="331">
        <f>K55/L55*100</f>
        <v>93.71431392230102</v>
      </c>
      <c r="N55" s="332">
        <f>J55-J54</f>
        <v>-212</v>
      </c>
      <c r="O55" s="333">
        <f>N55/J54*100</f>
        <v>-0.01800467442113273</v>
      </c>
      <c r="P55" s="19">
        <v>427334</v>
      </c>
    </row>
    <row r="56" spans="1:16" ht="15" customHeight="1">
      <c r="A56" s="216" t="s">
        <v>381</v>
      </c>
      <c r="B56" s="330">
        <f t="shared" si="0"/>
        <v>975911</v>
      </c>
      <c r="C56" s="331">
        <v>465332</v>
      </c>
      <c r="D56" s="331">
        <v>510579</v>
      </c>
      <c r="E56" s="331">
        <f>C56/D56*100</f>
        <v>91.13810007853829</v>
      </c>
      <c r="F56" s="332">
        <f>B56-B54</f>
        <v>-137</v>
      </c>
      <c r="G56" s="333">
        <f>F56/B54*100</f>
        <v>-0.0140361949412324</v>
      </c>
      <c r="H56" s="211">
        <v>215824</v>
      </c>
      <c r="I56" s="18"/>
      <c r="J56" s="345"/>
      <c r="K56" s="341"/>
      <c r="L56" s="341"/>
      <c r="M56" s="346"/>
      <c r="N56" s="343"/>
      <c r="O56" s="344"/>
      <c r="P56" s="19"/>
    </row>
    <row r="57" spans="1:16" ht="15" customHeight="1">
      <c r="A57" s="216" t="s">
        <v>382</v>
      </c>
      <c r="B57" s="330">
        <f t="shared" si="0"/>
        <v>978059</v>
      </c>
      <c r="C57" s="331">
        <v>466263</v>
      </c>
      <c r="D57" s="331">
        <v>511796</v>
      </c>
      <c r="E57" s="331">
        <f>C57/D57*100</f>
        <v>91.1032911550696</v>
      </c>
      <c r="F57" s="332">
        <f>B57-B56</f>
        <v>2148</v>
      </c>
      <c r="G57" s="333">
        <f>F57/B56*100</f>
        <v>0.22010203799321865</v>
      </c>
      <c r="H57" s="211">
        <v>219942</v>
      </c>
      <c r="I57" s="26" t="s">
        <v>315</v>
      </c>
      <c r="J57" s="330">
        <f>SUM(K57:L57)</f>
        <v>1177307</v>
      </c>
      <c r="K57" s="341">
        <v>569514</v>
      </c>
      <c r="L57" s="341">
        <v>607793</v>
      </c>
      <c r="M57" s="331">
        <f>K57/L57*100</f>
        <v>93.70196761068324</v>
      </c>
      <c r="N57" s="332">
        <f>J57-J55</f>
        <v>47</v>
      </c>
      <c r="O57" s="333">
        <f>N57/J55*100</f>
        <v>0.003992321152506668</v>
      </c>
      <c r="P57" s="19">
        <v>427618</v>
      </c>
    </row>
    <row r="58" spans="1:16" ht="15" customHeight="1">
      <c r="A58" s="216" t="s">
        <v>383</v>
      </c>
      <c r="B58" s="330">
        <f t="shared" si="0"/>
        <v>982278</v>
      </c>
      <c r="C58" s="331">
        <v>468264</v>
      </c>
      <c r="D58" s="331">
        <v>514014</v>
      </c>
      <c r="E58" s="331">
        <f>C58/D58*100</f>
        <v>91.09946421692794</v>
      </c>
      <c r="F58" s="332">
        <f>B58-B57</f>
        <v>4219</v>
      </c>
      <c r="G58" s="333">
        <f>F58/B57*100</f>
        <v>0.43136457003105133</v>
      </c>
      <c r="H58" s="211">
        <v>224085</v>
      </c>
      <c r="I58" s="26" t="s">
        <v>316</v>
      </c>
      <c r="J58" s="330">
        <f>SUM(K58:L58)</f>
        <v>1177133</v>
      </c>
      <c r="K58" s="341">
        <v>569348</v>
      </c>
      <c r="L58" s="341">
        <v>607785</v>
      </c>
      <c r="M58" s="331">
        <f>K58/L58*100</f>
        <v>93.67588867773966</v>
      </c>
      <c r="N58" s="332">
        <f>J58-J57</f>
        <v>-174</v>
      </c>
      <c r="O58" s="333">
        <f>N58/J57*100</f>
        <v>-0.014779492519793052</v>
      </c>
      <c r="P58" s="19">
        <v>427706</v>
      </c>
    </row>
    <row r="59" spans="1:16" ht="15" customHeight="1">
      <c r="A59" s="16" t="s">
        <v>376</v>
      </c>
      <c r="B59" s="330">
        <f t="shared" si="0"/>
        <v>980499</v>
      </c>
      <c r="C59" s="331">
        <v>468518</v>
      </c>
      <c r="D59" s="331">
        <v>511981</v>
      </c>
      <c r="E59" s="331">
        <f>C59/D59*100</f>
        <v>91.51081778425372</v>
      </c>
      <c r="F59" s="332">
        <f>B59-B58</f>
        <v>-1779</v>
      </c>
      <c r="G59" s="333">
        <f>F59/B58*100</f>
        <v>-0.18110962477017709</v>
      </c>
      <c r="H59" s="211">
        <v>230451</v>
      </c>
      <c r="I59" s="26" t="s">
        <v>317</v>
      </c>
      <c r="J59" s="330">
        <f>SUM(K59:L59)</f>
        <v>1177248</v>
      </c>
      <c r="K59" s="341">
        <v>569322</v>
      </c>
      <c r="L59" s="341">
        <v>607926</v>
      </c>
      <c r="M59" s="331">
        <f>K59/L59*100</f>
        <v>93.64988501890032</v>
      </c>
      <c r="N59" s="332">
        <f>J59-J58</f>
        <v>115</v>
      </c>
      <c r="O59" s="333">
        <f>N59/J58*100</f>
        <v>0.009769499283428466</v>
      </c>
      <c r="P59" s="19">
        <v>428209</v>
      </c>
    </row>
    <row r="60" spans="1:16" ht="15" customHeight="1">
      <c r="A60" s="216" t="s">
        <v>377</v>
      </c>
      <c r="B60" s="330">
        <f t="shared" si="0"/>
        <v>980230</v>
      </c>
      <c r="C60" s="331">
        <v>468814</v>
      </c>
      <c r="D60" s="331">
        <v>511416</v>
      </c>
      <c r="E60" s="331">
        <f>C60/D60*100</f>
        <v>91.66979523519015</v>
      </c>
      <c r="F60" s="332">
        <f>B60-B59</f>
        <v>-269</v>
      </c>
      <c r="G60" s="333">
        <f>F60/B59*100</f>
        <v>-0.027435010132595746</v>
      </c>
      <c r="H60" s="211">
        <v>235357</v>
      </c>
      <c r="I60" s="26" t="s">
        <v>318</v>
      </c>
      <c r="J60" s="330">
        <f>SUM(K60:L60)</f>
        <v>1177341</v>
      </c>
      <c r="K60" s="341">
        <v>569319</v>
      </c>
      <c r="L60" s="341">
        <v>608022</v>
      </c>
      <c r="M60" s="331">
        <f>K60/L60*100</f>
        <v>93.63460532678094</v>
      </c>
      <c r="N60" s="332">
        <f>J60-J59</f>
        <v>93</v>
      </c>
      <c r="O60" s="333">
        <f>N60/J59*100</f>
        <v>0.007899779825491315</v>
      </c>
      <c r="P60" s="19">
        <v>428531</v>
      </c>
    </row>
    <row r="61" spans="1:16" ht="15" customHeight="1">
      <c r="A61" s="16"/>
      <c r="B61" s="330"/>
      <c r="C61" s="331"/>
      <c r="D61" s="331"/>
      <c r="E61" s="331"/>
      <c r="F61" s="332"/>
      <c r="G61" s="333"/>
      <c r="H61" s="211"/>
      <c r="I61" s="18" t="s">
        <v>319</v>
      </c>
      <c r="J61" s="330">
        <f>SUM(K61:L61)</f>
        <v>1177134</v>
      </c>
      <c r="K61" s="341">
        <v>569136</v>
      </c>
      <c r="L61" s="341">
        <v>607998</v>
      </c>
      <c r="M61" s="331">
        <f>K61/L61*100</f>
        <v>93.60820265856138</v>
      </c>
      <c r="N61" s="332">
        <f>J61-J60</f>
        <v>-207</v>
      </c>
      <c r="O61" s="333">
        <f>N61/J60*100</f>
        <v>-0.017581991963245995</v>
      </c>
      <c r="P61" s="19">
        <v>428541</v>
      </c>
    </row>
    <row r="62" spans="1:16" ht="15" customHeight="1">
      <c r="A62" s="216" t="s">
        <v>384</v>
      </c>
      <c r="B62" s="330">
        <f t="shared" si="0"/>
        <v>982420</v>
      </c>
      <c r="C62" s="331">
        <v>470469</v>
      </c>
      <c r="D62" s="331">
        <v>511951</v>
      </c>
      <c r="E62" s="331">
        <f>C62/D62*100</f>
        <v>91.89727141855373</v>
      </c>
      <c r="F62" s="332">
        <f>B62-B60</f>
        <v>2190</v>
      </c>
      <c r="G62" s="333">
        <f>F62/B60*100</f>
        <v>0.22341695316405336</v>
      </c>
      <c r="H62" s="211">
        <v>240728</v>
      </c>
      <c r="I62" s="18"/>
      <c r="J62" s="345"/>
      <c r="K62" s="341"/>
      <c r="L62" s="341"/>
      <c r="M62" s="346"/>
      <c r="N62" s="343"/>
      <c r="O62" s="344"/>
      <c r="P62" s="19"/>
    </row>
    <row r="63" spans="1:16" ht="15" customHeight="1">
      <c r="A63" s="216" t="s">
        <v>385</v>
      </c>
      <c r="B63" s="330">
        <f t="shared" si="0"/>
        <v>983589</v>
      </c>
      <c r="C63" s="331">
        <v>471597</v>
      </c>
      <c r="D63" s="331">
        <v>511992</v>
      </c>
      <c r="E63" s="331">
        <f>C63/D63*100</f>
        <v>92.11022828481696</v>
      </c>
      <c r="F63" s="332">
        <f>B63-B62</f>
        <v>1169</v>
      </c>
      <c r="G63" s="333">
        <f>F63/B62*100</f>
        <v>0.11899187720119705</v>
      </c>
      <c r="H63" s="211">
        <v>246269</v>
      </c>
      <c r="I63" s="26" t="s">
        <v>308</v>
      </c>
      <c r="J63" s="330">
        <f>SUM(K63:L63)</f>
        <v>1176771</v>
      </c>
      <c r="K63" s="345">
        <v>568963</v>
      </c>
      <c r="L63" s="341">
        <v>607808</v>
      </c>
      <c r="M63" s="331">
        <f>K63/L63*100</f>
        <v>93.60900152679794</v>
      </c>
      <c r="N63" s="332">
        <f>J63-J61</f>
        <v>-363</v>
      </c>
      <c r="O63" s="333">
        <f>N63/J61*100</f>
        <v>-0.03083761067134243</v>
      </c>
      <c r="P63" s="19">
        <v>428494</v>
      </c>
    </row>
    <row r="64" spans="1:16" ht="15" customHeight="1">
      <c r="A64" s="216" t="s">
        <v>386</v>
      </c>
      <c r="B64" s="330">
        <f t="shared" si="0"/>
        <v>985147</v>
      </c>
      <c r="C64" s="331">
        <v>473918</v>
      </c>
      <c r="D64" s="331">
        <v>511229</v>
      </c>
      <c r="E64" s="331">
        <f>C64/D64*100</f>
        <v>92.70170510671343</v>
      </c>
      <c r="F64" s="332">
        <f>B64-B63</f>
        <v>1558</v>
      </c>
      <c r="G64" s="333">
        <f>F64/B63*100</f>
        <v>0.15839949409763632</v>
      </c>
      <c r="H64" s="211">
        <v>249896</v>
      </c>
      <c r="I64" s="26" t="s">
        <v>320</v>
      </c>
      <c r="J64" s="330">
        <f>SUM(K64:L64)</f>
        <v>1176397</v>
      </c>
      <c r="K64" s="345">
        <v>568719</v>
      </c>
      <c r="L64" s="341">
        <v>607678</v>
      </c>
      <c r="M64" s="331">
        <f>K64/L64*100</f>
        <v>93.5888743709662</v>
      </c>
      <c r="N64" s="332">
        <f>J64-J63</f>
        <v>-374</v>
      </c>
      <c r="O64" s="333">
        <f>N64/J63*100</f>
        <v>-0.031781884495794</v>
      </c>
      <c r="P64" s="19">
        <v>428446</v>
      </c>
    </row>
    <row r="65" spans="1:16" ht="15" customHeight="1">
      <c r="A65" s="16" t="s">
        <v>378</v>
      </c>
      <c r="B65" s="330">
        <f t="shared" si="0"/>
        <v>1002420</v>
      </c>
      <c r="C65" s="331">
        <v>480380</v>
      </c>
      <c r="D65" s="331">
        <v>522040</v>
      </c>
      <c r="E65" s="331">
        <f>C65/D65*100</f>
        <v>92.01976860010728</v>
      </c>
      <c r="F65" s="332">
        <f>B65-B64</f>
        <v>17273</v>
      </c>
      <c r="G65" s="333">
        <f>F65/B64*100</f>
        <v>1.7533423945867976</v>
      </c>
      <c r="H65" s="211">
        <v>254543</v>
      </c>
      <c r="I65" s="26" t="s">
        <v>321</v>
      </c>
      <c r="J65" s="330">
        <f>SUM(K65:L65)</f>
        <v>1173016</v>
      </c>
      <c r="K65" s="345">
        <v>566659</v>
      </c>
      <c r="L65" s="341">
        <v>606357</v>
      </c>
      <c r="M65" s="331">
        <f>K65/L65*100</f>
        <v>93.45303179480075</v>
      </c>
      <c r="N65" s="332">
        <f>J65-J64</f>
        <v>-3381</v>
      </c>
      <c r="O65" s="333">
        <f>N65/J64*100</f>
        <v>-0.28740297705621487</v>
      </c>
      <c r="P65" s="19">
        <v>427526</v>
      </c>
    </row>
    <row r="66" spans="1:16" ht="15" customHeight="1">
      <c r="A66" s="216" t="s">
        <v>387</v>
      </c>
      <c r="B66" s="330">
        <f t="shared" si="0"/>
        <v>1011571</v>
      </c>
      <c r="C66" s="331">
        <v>485212</v>
      </c>
      <c r="D66" s="331">
        <v>526359</v>
      </c>
      <c r="E66" s="331">
        <f>C66/D66*100</f>
        <v>92.18271179936127</v>
      </c>
      <c r="F66" s="332">
        <f>B66-B65</f>
        <v>9151</v>
      </c>
      <c r="G66" s="333">
        <f>F66/B65*100</f>
        <v>0.9128908042537061</v>
      </c>
      <c r="H66" s="211">
        <v>260198</v>
      </c>
      <c r="I66" s="26" t="s">
        <v>322</v>
      </c>
      <c r="J66" s="330">
        <f>SUM(K66:L66)</f>
        <v>1174593</v>
      </c>
      <c r="K66" s="345">
        <v>567668</v>
      </c>
      <c r="L66" s="341">
        <v>606925</v>
      </c>
      <c r="M66" s="331">
        <f>K66/L66*100</f>
        <v>93.53182024138073</v>
      </c>
      <c r="N66" s="332">
        <f>J66-J65</f>
        <v>1577</v>
      </c>
      <c r="O66" s="333">
        <f>N66/J65*100</f>
        <v>0.1344397689375081</v>
      </c>
      <c r="P66" s="19">
        <v>429775</v>
      </c>
    </row>
    <row r="67" spans="1:16" ht="15" customHeight="1">
      <c r="A67" s="16"/>
      <c r="B67" s="330"/>
      <c r="C67" s="331"/>
      <c r="D67" s="331"/>
      <c r="E67" s="331"/>
      <c r="F67" s="332"/>
      <c r="G67" s="333"/>
      <c r="H67" s="211"/>
      <c r="I67" s="26" t="s">
        <v>312</v>
      </c>
      <c r="J67" s="330">
        <f>SUM(K67:L67)</f>
        <v>1174636</v>
      </c>
      <c r="K67" s="345">
        <v>567679</v>
      </c>
      <c r="L67" s="341">
        <v>606957</v>
      </c>
      <c r="M67" s="331">
        <f>K67/L67*100</f>
        <v>93.52870137423244</v>
      </c>
      <c r="N67" s="332">
        <f>J67-J66</f>
        <v>43</v>
      </c>
      <c r="O67" s="333">
        <f>N67/J66*100</f>
        <v>0.003660842521622383</v>
      </c>
      <c r="P67" s="19">
        <v>430265</v>
      </c>
    </row>
    <row r="68" spans="1:16" ht="15" customHeight="1">
      <c r="A68" s="217" t="s">
        <v>379</v>
      </c>
      <c r="B68" s="334">
        <f t="shared" si="0"/>
        <v>1021994</v>
      </c>
      <c r="C68" s="335">
        <v>490898</v>
      </c>
      <c r="D68" s="335">
        <v>531096</v>
      </c>
      <c r="E68" s="336">
        <f>C68/D68*100</f>
        <v>92.43112356334825</v>
      </c>
      <c r="F68" s="337">
        <f>B68-B66</f>
        <v>10423</v>
      </c>
      <c r="G68" s="338">
        <f>F68/B66*100</f>
        <v>1.0303775019252233</v>
      </c>
      <c r="H68" s="213">
        <v>266051</v>
      </c>
      <c r="I68" s="27"/>
      <c r="J68" s="20"/>
      <c r="K68" s="20"/>
      <c r="L68" s="21"/>
      <c r="M68" s="21"/>
      <c r="N68" s="22"/>
      <c r="O68" s="23"/>
      <c r="P68" s="19"/>
    </row>
    <row r="69" spans="1:16" ht="15" customHeight="1">
      <c r="A69" s="4" t="s">
        <v>23</v>
      </c>
      <c r="B69" s="28"/>
      <c r="C69" s="28"/>
      <c r="D69" s="28"/>
      <c r="E69" s="28"/>
      <c r="F69" s="29"/>
      <c r="G69" s="28"/>
      <c r="I69" s="30"/>
      <c r="J69" s="31"/>
      <c r="K69" s="31"/>
      <c r="L69" s="31"/>
      <c r="M69" s="31"/>
      <c r="N69" s="31"/>
      <c r="O69" s="31"/>
      <c r="P69" s="31"/>
    </row>
    <row r="70" spans="1:16" ht="15" customHeight="1">
      <c r="A70" s="4" t="s">
        <v>24</v>
      </c>
      <c r="N70" s="32"/>
      <c r="O70" s="33"/>
      <c r="P70" s="33"/>
    </row>
    <row r="71" spans="1:16" ht="15" customHeight="1">
      <c r="A71" s="4" t="s">
        <v>36</v>
      </c>
      <c r="O71" s="33"/>
      <c r="P71" s="33"/>
    </row>
    <row r="72" spans="1:16" ht="15" customHeight="1">
      <c r="A72" s="34" t="s">
        <v>37</v>
      </c>
      <c r="B72" s="34"/>
      <c r="C72" s="34"/>
      <c r="D72" s="34"/>
      <c r="E72" s="34"/>
      <c r="F72" s="34"/>
      <c r="G72" s="34"/>
      <c r="H72" s="34"/>
      <c r="I72" s="34"/>
      <c r="J72" s="34"/>
      <c r="K72" s="34"/>
      <c r="O72" s="33"/>
      <c r="P72" s="33"/>
    </row>
    <row r="73" spans="1:16" ht="15" customHeight="1">
      <c r="A73" s="4" t="s">
        <v>25</v>
      </c>
      <c r="O73" s="33"/>
      <c r="P73" s="33"/>
    </row>
  </sheetData>
  <sheetProtection/>
  <mergeCells count="17">
    <mergeCell ref="M6:M7"/>
    <mergeCell ref="E6:E7"/>
    <mergeCell ref="A2:P2"/>
    <mergeCell ref="A3:P3"/>
    <mergeCell ref="B5:G5"/>
    <mergeCell ref="J5:O5"/>
    <mergeCell ref="L6:L7"/>
    <mergeCell ref="N6:N7"/>
    <mergeCell ref="O6:O7"/>
    <mergeCell ref="B6:B7"/>
    <mergeCell ref="K6:K7"/>
    <mergeCell ref="G6:G7"/>
    <mergeCell ref="C6:C7"/>
    <mergeCell ref="D6:D7"/>
    <mergeCell ref="F6:F7"/>
    <mergeCell ref="J6:J7"/>
    <mergeCell ref="I5:I7"/>
  </mergeCells>
  <printOptions/>
  <pageMargins left="0.9055118110236221" right="0.31496062992125984" top="0.5118110236220472" bottom="0.5118110236220472" header="0.5118110236220472" footer="0.5118110236220472"/>
  <pageSetup fitToHeight="1" fitToWidth="1" horizontalDpi="300" verticalDpi="300" orientation="landscape" paperSize="8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0"/>
  <sheetViews>
    <sheetView view="pageBreakPreview" zoomScaleNormal="75" zoomScaleSheetLayoutView="100" zoomScalePageLayoutView="0" workbookViewId="0" topLeftCell="O1">
      <selection activeCell="T1" sqref="T1"/>
    </sheetView>
  </sheetViews>
  <sheetFormatPr defaultColWidth="10.59765625" defaultRowHeight="15"/>
  <cols>
    <col min="1" max="1" width="2.09765625" style="4" customWidth="1"/>
    <col min="2" max="2" width="2.59765625" style="4" customWidth="1"/>
    <col min="3" max="3" width="10.3984375" style="4" customWidth="1"/>
    <col min="4" max="15" width="12.59765625" style="4" customWidth="1"/>
    <col min="16" max="20" width="14.69921875" style="4" customWidth="1"/>
    <col min="21" max="16384" width="10.59765625" style="4" customWidth="1"/>
  </cols>
  <sheetData>
    <row r="1" spans="1:20" s="2" customFormat="1" ht="19.5" customHeight="1">
      <c r="A1" s="1" t="s">
        <v>94</v>
      </c>
      <c r="T1" s="3" t="s">
        <v>95</v>
      </c>
    </row>
    <row r="2" spans="1:20" ht="19.5" customHeight="1">
      <c r="A2" s="448" t="s">
        <v>96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8"/>
    </row>
    <row r="3" spans="1:20" ht="15" customHeight="1" thickBot="1">
      <c r="A3" s="218"/>
      <c r="B3" s="218"/>
      <c r="C3" s="218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</row>
    <row r="4" spans="1:20" ht="15" customHeight="1">
      <c r="A4" s="449" t="s">
        <v>97</v>
      </c>
      <c r="B4" s="450"/>
      <c r="C4" s="451"/>
      <c r="D4" s="443" t="s">
        <v>390</v>
      </c>
      <c r="E4" s="444"/>
      <c r="F4" s="445"/>
      <c r="G4" s="453" t="s">
        <v>391</v>
      </c>
      <c r="H4" s="444"/>
      <c r="I4" s="445"/>
      <c r="J4" s="453" t="s">
        <v>98</v>
      </c>
      <c r="K4" s="454"/>
      <c r="L4" s="446" t="s">
        <v>392</v>
      </c>
      <c r="M4" s="446" t="s">
        <v>393</v>
      </c>
      <c r="N4" s="453" t="s">
        <v>99</v>
      </c>
      <c r="O4" s="454"/>
      <c r="P4" s="455" t="s">
        <v>38</v>
      </c>
      <c r="Q4" s="456" t="s">
        <v>394</v>
      </c>
      <c r="R4" s="456" t="s">
        <v>100</v>
      </c>
      <c r="S4" s="458" t="s">
        <v>395</v>
      </c>
      <c r="T4" s="441" t="s">
        <v>489</v>
      </c>
    </row>
    <row r="5" spans="1:20" ht="15" customHeight="1">
      <c r="A5" s="444"/>
      <c r="B5" s="444"/>
      <c r="C5" s="452"/>
      <c r="D5" s="35" t="s">
        <v>396</v>
      </c>
      <c r="E5" s="36" t="s">
        <v>4</v>
      </c>
      <c r="F5" s="37" t="s">
        <v>5</v>
      </c>
      <c r="G5" s="38" t="s">
        <v>396</v>
      </c>
      <c r="H5" s="36" t="s">
        <v>4</v>
      </c>
      <c r="I5" s="37" t="s">
        <v>5</v>
      </c>
      <c r="J5" s="39" t="s">
        <v>39</v>
      </c>
      <c r="K5" s="40" t="s">
        <v>40</v>
      </c>
      <c r="L5" s="447"/>
      <c r="M5" s="447"/>
      <c r="N5" s="41" t="s">
        <v>41</v>
      </c>
      <c r="O5" s="40" t="s">
        <v>42</v>
      </c>
      <c r="P5" s="445"/>
      <c r="Q5" s="457"/>
      <c r="R5" s="457"/>
      <c r="S5" s="459"/>
      <c r="T5" s="442"/>
    </row>
    <row r="6" spans="1:20" ht="15" customHeight="1">
      <c r="A6" s="42"/>
      <c r="B6" s="42"/>
      <c r="C6" s="43"/>
      <c r="D6" s="220" t="s">
        <v>43</v>
      </c>
      <c r="E6" s="221" t="s">
        <v>43</v>
      </c>
      <c r="F6" s="222" t="s">
        <v>43</v>
      </c>
      <c r="G6" s="222" t="s">
        <v>43</v>
      </c>
      <c r="H6" s="222" t="s">
        <v>43</v>
      </c>
      <c r="I6" s="222" t="s">
        <v>43</v>
      </c>
      <c r="J6" s="222" t="s">
        <v>43</v>
      </c>
      <c r="K6" s="222" t="s">
        <v>44</v>
      </c>
      <c r="L6" s="222" t="s">
        <v>101</v>
      </c>
      <c r="M6" s="222" t="s">
        <v>101</v>
      </c>
      <c r="N6" s="222" t="s">
        <v>101</v>
      </c>
      <c r="O6" s="222" t="s">
        <v>389</v>
      </c>
      <c r="P6" s="222" t="s">
        <v>44</v>
      </c>
      <c r="Q6" s="222" t="s">
        <v>43</v>
      </c>
      <c r="R6" s="222" t="s">
        <v>44</v>
      </c>
      <c r="S6" s="221" t="s">
        <v>43</v>
      </c>
      <c r="T6" s="221" t="s">
        <v>45</v>
      </c>
    </row>
    <row r="7" spans="1:20" s="227" customFormat="1" ht="15" customHeight="1">
      <c r="A7" s="438" t="s">
        <v>46</v>
      </c>
      <c r="B7" s="440"/>
      <c r="C7" s="439"/>
      <c r="D7" s="44">
        <f>SUM(D9:D10)</f>
        <v>1179168</v>
      </c>
      <c r="E7" s="47">
        <f aca="true" t="shared" si="0" ref="E7:J7">SUM(E9:E10)</f>
        <v>570840</v>
      </c>
      <c r="F7" s="47">
        <f t="shared" si="0"/>
        <v>608328</v>
      </c>
      <c r="G7" s="47">
        <f t="shared" si="0"/>
        <v>1177133</v>
      </c>
      <c r="H7" s="47">
        <f t="shared" si="0"/>
        <v>569348</v>
      </c>
      <c r="I7" s="47">
        <f t="shared" si="0"/>
        <v>607785</v>
      </c>
      <c r="J7" s="47">
        <f t="shared" si="0"/>
        <v>-2035</v>
      </c>
      <c r="K7" s="376">
        <f>J7/D7*100</f>
        <v>-0.1725793101576705</v>
      </c>
      <c r="L7" s="47">
        <f>SUM(L9:L10)</f>
        <v>423530</v>
      </c>
      <c r="M7" s="47">
        <f>SUM(M9:M10)</f>
        <v>427706</v>
      </c>
      <c r="N7" s="47">
        <f>SUM(N9:N10)</f>
        <v>4176</v>
      </c>
      <c r="O7" s="376">
        <f>N7/L7*100</f>
        <v>0.9859986305574575</v>
      </c>
      <c r="P7" s="228">
        <v>100</v>
      </c>
      <c r="Q7" s="228">
        <f>G7/M7</f>
        <v>2.75220127844828</v>
      </c>
      <c r="R7" s="377">
        <f>H7/I7*100</f>
        <v>93.67588867773966</v>
      </c>
      <c r="S7" s="378">
        <f>G7/T7</f>
        <v>281.2454156442707</v>
      </c>
      <c r="T7" s="378">
        <f>SUM(T9:T10)</f>
        <v>4185.43</v>
      </c>
    </row>
    <row r="8" spans="1:20" ht="15" customHeight="1">
      <c r="A8" s="53"/>
      <c r="B8" s="45"/>
      <c r="C8" s="46"/>
      <c r="D8" s="44"/>
      <c r="E8" s="47"/>
      <c r="F8" s="47"/>
      <c r="G8" s="47"/>
      <c r="H8" s="47"/>
      <c r="I8" s="47"/>
      <c r="J8" s="204"/>
      <c r="K8" s="205"/>
      <c r="L8" s="47"/>
      <c r="M8" s="47"/>
      <c r="N8" s="204"/>
      <c r="O8" s="205"/>
      <c r="P8" s="206"/>
      <c r="Q8" s="206"/>
      <c r="R8" s="207"/>
      <c r="S8" s="378"/>
      <c r="T8" s="49"/>
    </row>
    <row r="9" spans="1:21" s="227" customFormat="1" ht="15" customHeight="1">
      <c r="A9" s="438" t="s">
        <v>47</v>
      </c>
      <c r="B9" s="440"/>
      <c r="C9" s="439"/>
      <c r="D9" s="44">
        <f aca="true" t="shared" si="1" ref="D9:J9">SUM(D15:D23)</f>
        <v>866787</v>
      </c>
      <c r="E9" s="47">
        <f>SUM(E15:E23)</f>
        <v>418139</v>
      </c>
      <c r="F9" s="47">
        <f t="shared" si="1"/>
        <v>448648</v>
      </c>
      <c r="G9" s="47">
        <f t="shared" si="1"/>
        <v>865201</v>
      </c>
      <c r="H9" s="47">
        <f t="shared" si="1"/>
        <v>417019</v>
      </c>
      <c r="I9" s="47">
        <f t="shared" si="1"/>
        <v>448182</v>
      </c>
      <c r="J9" s="47">
        <f t="shared" si="1"/>
        <v>-1586</v>
      </c>
      <c r="K9" s="376">
        <f>J9/D9*100</f>
        <v>-0.18297459468127694</v>
      </c>
      <c r="L9" s="47">
        <f>SUM(L15:L23)</f>
        <v>318095</v>
      </c>
      <c r="M9" s="47">
        <f>SUM(M15:M23)</f>
        <v>320980</v>
      </c>
      <c r="N9" s="47">
        <f>SUM(N15:N23)</f>
        <v>2885</v>
      </c>
      <c r="O9" s="376">
        <f>N9/L9*100</f>
        <v>0.9069617567079018</v>
      </c>
      <c r="P9" s="228">
        <f>G9/$G$7*100</f>
        <v>73.50070043062253</v>
      </c>
      <c r="Q9" s="228">
        <f>G9/M9</f>
        <v>2.695498161879245</v>
      </c>
      <c r="R9" s="377">
        <f>H9/I9*100</f>
        <v>93.04679795261747</v>
      </c>
      <c r="S9" s="378">
        <f>G9/T9</f>
        <v>426.00383068189086</v>
      </c>
      <c r="T9" s="378">
        <f>SUM(T15:T23)</f>
        <v>2030.9700000000003</v>
      </c>
      <c r="U9" s="48"/>
    </row>
    <row r="10" spans="1:20" s="227" customFormat="1" ht="15" customHeight="1">
      <c r="A10" s="438" t="s">
        <v>48</v>
      </c>
      <c r="B10" s="440"/>
      <c r="C10" s="439"/>
      <c r="D10" s="44">
        <f aca="true" t="shared" si="2" ref="D10:I10">SUM(D25,D28,D34,D44,D48,D54,D59,D65)</f>
        <v>312381</v>
      </c>
      <c r="E10" s="47">
        <f t="shared" si="2"/>
        <v>152701</v>
      </c>
      <c r="F10" s="47">
        <f t="shared" si="2"/>
        <v>159680</v>
      </c>
      <c r="G10" s="47">
        <f t="shared" si="2"/>
        <v>311932</v>
      </c>
      <c r="H10" s="47">
        <f t="shared" si="2"/>
        <v>152329</v>
      </c>
      <c r="I10" s="47">
        <f t="shared" si="2"/>
        <v>159603</v>
      </c>
      <c r="J10" s="379">
        <f>G10-D10</f>
        <v>-449</v>
      </c>
      <c r="K10" s="376">
        <f>J10/D10*100</f>
        <v>-0.14373473418677832</v>
      </c>
      <c r="L10" s="47">
        <f>SUM(L25,L28,L34,L44,L48,L54,L59,L65)</f>
        <v>105435</v>
      </c>
      <c r="M10" s="47">
        <f>SUM(M25,M28,M34,M44,M48,M54,M59,M65)</f>
        <v>106726</v>
      </c>
      <c r="N10" s="47">
        <f>SUM(N25,N28,N34,N44,N48,N54,N59,N65)</f>
        <v>1291</v>
      </c>
      <c r="O10" s="376">
        <f>N10/L10*100</f>
        <v>1.2244510836060132</v>
      </c>
      <c r="P10" s="228">
        <f>G10/$G$7*100</f>
        <v>26.49929956937746</v>
      </c>
      <c r="Q10" s="228">
        <f>G10/M10</f>
        <v>2.9227367276952196</v>
      </c>
      <c r="R10" s="377">
        <f>H10/I10*100</f>
        <v>95.44244155811607</v>
      </c>
      <c r="S10" s="378">
        <f>G10/T10</f>
        <v>144.7843079008197</v>
      </c>
      <c r="T10" s="378">
        <f>SUM(T25,T28,T34,T44,T48,T54,T59,T65)</f>
        <v>2154.46</v>
      </c>
    </row>
    <row r="11" spans="1:20" ht="15" customHeight="1">
      <c r="A11" s="45"/>
      <c r="B11" s="45"/>
      <c r="C11" s="46"/>
      <c r="D11" s="44"/>
      <c r="E11" s="47"/>
      <c r="F11" s="47"/>
      <c r="G11" s="47"/>
      <c r="H11" s="47"/>
      <c r="I11" s="47"/>
      <c r="J11" s="204"/>
      <c r="K11" s="205"/>
      <c r="L11" s="47"/>
      <c r="M11" s="47"/>
      <c r="N11" s="204"/>
      <c r="O11" s="205"/>
      <c r="P11" s="206"/>
      <c r="Q11" s="206"/>
      <c r="R11" s="207"/>
      <c r="S11" s="378"/>
      <c r="T11" s="49"/>
    </row>
    <row r="12" spans="1:20" s="227" customFormat="1" ht="15" customHeight="1">
      <c r="A12" s="438" t="s">
        <v>49</v>
      </c>
      <c r="B12" s="440"/>
      <c r="C12" s="439"/>
      <c r="D12" s="44">
        <f aca="true" t="shared" si="3" ref="D12:I12">SUM(D15,D17,D20,D22,D23,D25,D28,D34,D44)</f>
        <v>947177</v>
      </c>
      <c r="E12" s="47">
        <f>SUM(E15,E17,E20,E22,E23,E25,E28,E34,E44)</f>
        <v>461118</v>
      </c>
      <c r="F12" s="47">
        <f t="shared" si="3"/>
        <v>486059</v>
      </c>
      <c r="G12" s="47">
        <f t="shared" si="3"/>
        <v>947463</v>
      </c>
      <c r="H12" s="47">
        <f t="shared" si="3"/>
        <v>460798</v>
      </c>
      <c r="I12" s="47">
        <f t="shared" si="3"/>
        <v>486665</v>
      </c>
      <c r="J12" s="379">
        <f>G12-D12</f>
        <v>286</v>
      </c>
      <c r="K12" s="376">
        <f>J12/D12*100</f>
        <v>0.03019498995435911</v>
      </c>
      <c r="L12" s="47">
        <f>SUM(L15,L17,L20,L22,L23,L25,L28,L34,L44)</f>
        <v>344351</v>
      </c>
      <c r="M12" s="47">
        <f>SUM(M15,M17,M20,M22,M23,M25,M28,M34,M44)</f>
        <v>347992</v>
      </c>
      <c r="N12" s="47">
        <f>SUM(N15,N17,N20,N22,N23,N25,N28,N34,N44)</f>
        <v>3641</v>
      </c>
      <c r="O12" s="376">
        <f>N12/L12*100</f>
        <v>1.0573513653220115</v>
      </c>
      <c r="P12" s="228">
        <f>G12/$G$7*100</f>
        <v>80.48903564847812</v>
      </c>
      <c r="Q12" s="228">
        <f>G12/M12</f>
        <v>2.7226574174118947</v>
      </c>
      <c r="R12" s="377">
        <f>H12/I12*100</f>
        <v>94.68484481111237</v>
      </c>
      <c r="S12" s="378">
        <f>G12/T12</f>
        <v>429.1415475063525</v>
      </c>
      <c r="T12" s="378">
        <f>SUM(T15,T17,T20,T22,T23,T25,T28,T34,T44)</f>
        <v>2207.81</v>
      </c>
    </row>
    <row r="13" spans="1:20" s="227" customFormat="1" ht="15" customHeight="1">
      <c r="A13" s="438" t="s">
        <v>50</v>
      </c>
      <c r="B13" s="440"/>
      <c r="C13" s="439"/>
      <c r="D13" s="44">
        <f aca="true" t="shared" si="4" ref="D13:I13">SUM(D16,D18,D19,D21,D48,D54,D59,D65)</f>
        <v>231991</v>
      </c>
      <c r="E13" s="47">
        <f t="shared" si="4"/>
        <v>109722</v>
      </c>
      <c r="F13" s="47">
        <f t="shared" si="4"/>
        <v>122269</v>
      </c>
      <c r="G13" s="47">
        <f t="shared" si="4"/>
        <v>229670</v>
      </c>
      <c r="H13" s="47">
        <f t="shared" si="4"/>
        <v>108550</v>
      </c>
      <c r="I13" s="47">
        <f t="shared" si="4"/>
        <v>121120</v>
      </c>
      <c r="J13" s="379">
        <f>G13-D13</f>
        <v>-2321</v>
      </c>
      <c r="K13" s="376">
        <f>J13/D13*100</f>
        <v>-1.0004698458129841</v>
      </c>
      <c r="L13" s="47">
        <f>SUM(L16,L18,L19,L21,L48,L54,L59,L65)</f>
        <v>79179</v>
      </c>
      <c r="M13" s="47">
        <f>SUM(M16,M18,M19,M21,M48,M54,M59,M65)</f>
        <v>79714</v>
      </c>
      <c r="N13" s="47">
        <f>SUM(N16,N18,N19,N21,N48,N54,N59,N65)</f>
        <v>535</v>
      </c>
      <c r="O13" s="376">
        <f>N13/L13*100</f>
        <v>0.675684209196883</v>
      </c>
      <c r="P13" s="228">
        <f>G13/$G$7*100</f>
        <v>19.510964351521874</v>
      </c>
      <c r="Q13" s="228">
        <f>G13/M13</f>
        <v>2.8811752013448078</v>
      </c>
      <c r="R13" s="377">
        <f>H13/I13*100</f>
        <v>89.62186261558784</v>
      </c>
      <c r="S13" s="378">
        <f>G13/T13</f>
        <v>116.1345455648709</v>
      </c>
      <c r="T13" s="378">
        <f>SUM(T16,T18,T19,T21,T48,T54,T59,T65)</f>
        <v>1977.62</v>
      </c>
    </row>
    <row r="14" spans="1:20" ht="15" customHeight="1">
      <c r="A14" s="50"/>
      <c r="B14" s="50"/>
      <c r="C14" s="46"/>
      <c r="D14" s="51"/>
      <c r="E14" s="52"/>
      <c r="F14" s="52"/>
      <c r="G14" s="52"/>
      <c r="H14" s="52"/>
      <c r="I14" s="52"/>
      <c r="J14" s="204"/>
      <c r="K14" s="205"/>
      <c r="L14" s="52"/>
      <c r="M14" s="52"/>
      <c r="N14" s="204"/>
      <c r="O14" s="205"/>
      <c r="P14" s="206"/>
      <c r="Q14" s="206"/>
      <c r="R14" s="207"/>
      <c r="S14" s="378"/>
      <c r="T14" s="48"/>
    </row>
    <row r="15" spans="1:20" s="227" customFormat="1" ht="15" customHeight="1">
      <c r="A15" s="53"/>
      <c r="B15" s="438" t="s">
        <v>51</v>
      </c>
      <c r="C15" s="439"/>
      <c r="D15" s="44">
        <f>SUM(E15:F15)</f>
        <v>457074</v>
      </c>
      <c r="E15" s="47">
        <v>222543</v>
      </c>
      <c r="F15" s="47">
        <v>234531</v>
      </c>
      <c r="G15" s="47">
        <f>SUM(H15:I15)</f>
        <v>456569</v>
      </c>
      <c r="H15" s="229">
        <v>222023</v>
      </c>
      <c r="I15" s="229">
        <v>234546</v>
      </c>
      <c r="J15" s="379">
        <f aca="true" t="shared" si="5" ref="J15:J23">G15-D15</f>
        <v>-505</v>
      </c>
      <c r="K15" s="376">
        <f>J15/D15*100</f>
        <v>-0.11048539186214923</v>
      </c>
      <c r="L15" s="47">
        <v>182363</v>
      </c>
      <c r="M15" s="229">
        <v>183865</v>
      </c>
      <c r="N15" s="379">
        <f aca="true" t="shared" si="6" ref="N15:N23">M15-L15</f>
        <v>1502</v>
      </c>
      <c r="O15" s="376">
        <f>N15/L15*100</f>
        <v>0.8236319867516986</v>
      </c>
      <c r="P15" s="228">
        <f aca="true" t="shared" si="7" ref="P15:P23">G15/$G$7*100</f>
        <v>38.78652624639697</v>
      </c>
      <c r="Q15" s="228">
        <f>G15/M15</f>
        <v>2.4831751556848776</v>
      </c>
      <c r="R15" s="377">
        <f>H15/I15*100</f>
        <v>94.66074885097167</v>
      </c>
      <c r="S15" s="378">
        <f>G15/T15</f>
        <v>976.0544712144858</v>
      </c>
      <c r="T15" s="48">
        <v>467.77</v>
      </c>
    </row>
    <row r="16" spans="1:20" s="227" customFormat="1" ht="15" customHeight="1">
      <c r="A16" s="53"/>
      <c r="B16" s="438" t="s">
        <v>52</v>
      </c>
      <c r="C16" s="439"/>
      <c r="D16" s="44">
        <f>SUM(E16:F16)</f>
        <v>62774</v>
      </c>
      <c r="E16" s="47">
        <v>29746</v>
      </c>
      <c r="F16" s="47">
        <v>33028</v>
      </c>
      <c r="G16" s="47">
        <f>SUM(H16:I16)</f>
        <v>62356</v>
      </c>
      <c r="H16" s="229">
        <v>29506</v>
      </c>
      <c r="I16" s="229">
        <v>32850</v>
      </c>
      <c r="J16" s="379">
        <f>G16-D16</f>
        <v>-418</v>
      </c>
      <c r="K16" s="376">
        <f>J16/D16*100</f>
        <v>-0.6658807786663269</v>
      </c>
      <c r="L16" s="47">
        <v>21608</v>
      </c>
      <c r="M16" s="229">
        <v>21759</v>
      </c>
      <c r="N16" s="379">
        <f>M16-L16</f>
        <v>151</v>
      </c>
      <c r="O16" s="376">
        <f>N16/L16*100</f>
        <v>0.6988152536097741</v>
      </c>
      <c r="P16" s="228">
        <f>G16/$G$7*100</f>
        <v>5.29727736797796</v>
      </c>
      <c r="Q16" s="228">
        <f>G16/M16</f>
        <v>2.865756698377683</v>
      </c>
      <c r="R16" s="377">
        <f>H16/I16*100</f>
        <v>89.82039573820396</v>
      </c>
      <c r="S16" s="378">
        <f>G16/T16</f>
        <v>196.11271858095358</v>
      </c>
      <c r="T16" s="48">
        <v>317.96</v>
      </c>
    </row>
    <row r="17" spans="1:20" s="227" customFormat="1" ht="15" customHeight="1">
      <c r="A17" s="53"/>
      <c r="B17" s="438" t="s">
        <v>53</v>
      </c>
      <c r="C17" s="439"/>
      <c r="D17" s="44">
        <f aca="true" t="shared" si="8" ref="D17:D23">SUM(E17:F17)</f>
        <v>108844</v>
      </c>
      <c r="E17" s="47">
        <v>52706</v>
      </c>
      <c r="F17" s="47">
        <v>56138</v>
      </c>
      <c r="G17" s="47">
        <f aca="true" t="shared" si="9" ref="G17:G23">SUM(H17:I17)</f>
        <v>108893</v>
      </c>
      <c r="H17" s="229">
        <v>52674</v>
      </c>
      <c r="I17" s="229">
        <v>56219</v>
      </c>
      <c r="J17" s="379">
        <f t="shared" si="5"/>
        <v>49</v>
      </c>
      <c r="K17" s="376">
        <f>J17/D17*100</f>
        <v>0.04501855867112565</v>
      </c>
      <c r="L17" s="47">
        <v>35478</v>
      </c>
      <c r="M17" s="229">
        <v>35791</v>
      </c>
      <c r="N17" s="379">
        <f t="shared" si="6"/>
        <v>313</v>
      </c>
      <c r="O17" s="376">
        <f aca="true" t="shared" si="10" ref="O17:O23">N17/L17*100</f>
        <v>0.8822368791927392</v>
      </c>
      <c r="P17" s="228">
        <f t="shared" si="7"/>
        <v>9.250696395394572</v>
      </c>
      <c r="Q17" s="228">
        <f aca="true" t="shared" si="11" ref="Q17:Q23">G17/M17</f>
        <v>3.0424687770668606</v>
      </c>
      <c r="R17" s="377">
        <f aca="true" t="shared" si="12" ref="R17:R23">H17/I17*100</f>
        <v>93.69430263789822</v>
      </c>
      <c r="S17" s="378">
        <f aca="true" t="shared" si="13" ref="S17:S23">G17/T17</f>
        <v>293.40931748982837</v>
      </c>
      <c r="T17" s="48">
        <v>371.13</v>
      </c>
    </row>
    <row r="18" spans="1:20" s="227" customFormat="1" ht="15" customHeight="1">
      <c r="A18" s="53"/>
      <c r="B18" s="438" t="s">
        <v>54</v>
      </c>
      <c r="C18" s="439"/>
      <c r="D18" s="44">
        <f t="shared" si="8"/>
        <v>25701</v>
      </c>
      <c r="E18" s="47">
        <v>12308</v>
      </c>
      <c r="F18" s="47">
        <v>13393</v>
      </c>
      <c r="G18" s="47">
        <f t="shared" si="9"/>
        <v>25487</v>
      </c>
      <c r="H18" s="229">
        <v>12270</v>
      </c>
      <c r="I18" s="229">
        <v>13217</v>
      </c>
      <c r="J18" s="379">
        <f t="shared" si="5"/>
        <v>-214</v>
      </c>
      <c r="K18" s="376">
        <f aca="true" t="shared" si="14" ref="K18:K23">J18/D18*100</f>
        <v>-0.832652425975643</v>
      </c>
      <c r="L18" s="47">
        <v>9341</v>
      </c>
      <c r="M18" s="229">
        <v>9529</v>
      </c>
      <c r="N18" s="379">
        <f t="shared" si="6"/>
        <v>188</v>
      </c>
      <c r="O18" s="376">
        <f t="shared" si="10"/>
        <v>2.0126324804624773</v>
      </c>
      <c r="P18" s="228">
        <f t="shared" si="7"/>
        <v>2.1651758977107938</v>
      </c>
      <c r="Q18" s="228">
        <f t="shared" si="11"/>
        <v>2.6746773008710254</v>
      </c>
      <c r="R18" s="377">
        <f t="shared" si="12"/>
        <v>92.83498524627373</v>
      </c>
      <c r="S18" s="378">
        <f t="shared" si="13"/>
        <v>94.8635873004057</v>
      </c>
      <c r="T18" s="48">
        <v>268.67</v>
      </c>
    </row>
    <row r="19" spans="1:20" s="227" customFormat="1" ht="15" customHeight="1">
      <c r="A19" s="53"/>
      <c r="B19" s="438" t="s">
        <v>55</v>
      </c>
      <c r="C19" s="439"/>
      <c r="D19" s="44">
        <f t="shared" si="8"/>
        <v>18703</v>
      </c>
      <c r="E19" s="47">
        <v>8659</v>
      </c>
      <c r="F19" s="47">
        <v>10044</v>
      </c>
      <c r="G19" s="47">
        <f t="shared" si="9"/>
        <v>18342</v>
      </c>
      <c r="H19" s="229">
        <v>8477</v>
      </c>
      <c r="I19" s="229">
        <v>9865</v>
      </c>
      <c r="J19" s="379">
        <f t="shared" si="5"/>
        <v>-361</v>
      </c>
      <c r="K19" s="376">
        <f t="shared" si="14"/>
        <v>-1.930171630219751</v>
      </c>
      <c r="L19" s="47">
        <v>6710</v>
      </c>
      <c r="M19" s="229">
        <v>6682</v>
      </c>
      <c r="N19" s="379">
        <f t="shared" si="6"/>
        <v>-28</v>
      </c>
      <c r="O19" s="376">
        <f t="shared" si="10"/>
        <v>-0.4172876304023845</v>
      </c>
      <c r="P19" s="228">
        <f t="shared" si="7"/>
        <v>1.5581926596229991</v>
      </c>
      <c r="Q19" s="228">
        <f t="shared" si="11"/>
        <v>2.744986530978749</v>
      </c>
      <c r="R19" s="377">
        <f t="shared" si="12"/>
        <v>85.93005575266093</v>
      </c>
      <c r="S19" s="378">
        <f t="shared" si="13"/>
        <v>74.20203082648975</v>
      </c>
      <c r="T19" s="48">
        <v>247.19</v>
      </c>
    </row>
    <row r="20" spans="1:20" s="227" customFormat="1" ht="15" customHeight="1">
      <c r="A20" s="53"/>
      <c r="B20" s="438" t="s">
        <v>56</v>
      </c>
      <c r="C20" s="439"/>
      <c r="D20" s="44">
        <f t="shared" si="8"/>
        <v>67243</v>
      </c>
      <c r="E20" s="47">
        <v>31284</v>
      </c>
      <c r="F20" s="47">
        <v>35959</v>
      </c>
      <c r="G20" s="47">
        <f t="shared" si="9"/>
        <v>66891</v>
      </c>
      <c r="H20" s="229">
        <v>31088</v>
      </c>
      <c r="I20" s="229">
        <v>35803</v>
      </c>
      <c r="J20" s="379">
        <f t="shared" si="5"/>
        <v>-352</v>
      </c>
      <c r="K20" s="376">
        <f t="shared" si="14"/>
        <v>-0.5234745624079831</v>
      </c>
      <c r="L20" s="47">
        <v>22976</v>
      </c>
      <c r="M20" s="229">
        <v>23111</v>
      </c>
      <c r="N20" s="379">
        <f t="shared" si="6"/>
        <v>135</v>
      </c>
      <c r="O20" s="376">
        <f t="shared" si="10"/>
        <v>0.5875696378830083</v>
      </c>
      <c r="P20" s="228">
        <f t="shared" si="7"/>
        <v>5.682535448415769</v>
      </c>
      <c r="Q20" s="228">
        <f t="shared" si="11"/>
        <v>2.8943360304616848</v>
      </c>
      <c r="R20" s="377">
        <f t="shared" si="12"/>
        <v>86.83071251012485</v>
      </c>
      <c r="S20" s="378">
        <f t="shared" si="13"/>
        <v>441.2335092348285</v>
      </c>
      <c r="T20" s="48">
        <v>151.6</v>
      </c>
    </row>
    <row r="21" spans="1:20" s="227" customFormat="1" ht="15" customHeight="1">
      <c r="A21" s="53"/>
      <c r="B21" s="438" t="s">
        <v>57</v>
      </c>
      <c r="C21" s="439"/>
      <c r="D21" s="44">
        <f t="shared" si="8"/>
        <v>25022</v>
      </c>
      <c r="E21" s="47">
        <v>11867</v>
      </c>
      <c r="F21" s="47">
        <v>13155</v>
      </c>
      <c r="G21" s="47">
        <f t="shared" si="9"/>
        <v>24795</v>
      </c>
      <c r="H21" s="229">
        <v>11738</v>
      </c>
      <c r="I21" s="229">
        <v>13057</v>
      </c>
      <c r="J21" s="379">
        <f t="shared" si="5"/>
        <v>-227</v>
      </c>
      <c r="K21" s="376">
        <f t="shared" si="14"/>
        <v>-0.9072016625369674</v>
      </c>
      <c r="L21" s="47">
        <v>8135</v>
      </c>
      <c r="M21" s="229">
        <v>8200</v>
      </c>
      <c r="N21" s="379">
        <f t="shared" si="6"/>
        <v>65</v>
      </c>
      <c r="O21" s="376">
        <f t="shared" si="10"/>
        <v>0.7990165949600493</v>
      </c>
      <c r="P21" s="228">
        <f t="shared" si="7"/>
        <v>2.106388997674859</v>
      </c>
      <c r="Q21" s="228">
        <f t="shared" si="11"/>
        <v>3.023780487804878</v>
      </c>
      <c r="R21" s="377">
        <f t="shared" si="12"/>
        <v>89.89813892930995</v>
      </c>
      <c r="S21" s="378">
        <f t="shared" si="13"/>
        <v>302.52562225475845</v>
      </c>
      <c r="T21" s="48">
        <v>81.96</v>
      </c>
    </row>
    <row r="22" spans="1:20" s="227" customFormat="1" ht="15" customHeight="1">
      <c r="A22" s="53"/>
      <c r="B22" s="438" t="s">
        <v>58</v>
      </c>
      <c r="C22" s="439"/>
      <c r="D22" s="44">
        <f t="shared" si="8"/>
        <v>66774</v>
      </c>
      <c r="E22" s="47">
        <v>32493</v>
      </c>
      <c r="F22" s="47">
        <v>34281</v>
      </c>
      <c r="G22" s="47">
        <f t="shared" si="9"/>
        <v>67291</v>
      </c>
      <c r="H22" s="229">
        <v>32761</v>
      </c>
      <c r="I22" s="229">
        <v>34530</v>
      </c>
      <c r="J22" s="379">
        <f t="shared" si="5"/>
        <v>517</v>
      </c>
      <c r="K22" s="376">
        <f t="shared" si="14"/>
        <v>0.7742534519423727</v>
      </c>
      <c r="L22" s="47">
        <v>21239</v>
      </c>
      <c r="M22" s="229">
        <v>21706</v>
      </c>
      <c r="N22" s="379">
        <f t="shared" si="6"/>
        <v>467</v>
      </c>
      <c r="O22" s="376">
        <f t="shared" si="10"/>
        <v>2.1987852535430106</v>
      </c>
      <c r="P22" s="228">
        <f t="shared" si="7"/>
        <v>5.7165163154885645</v>
      </c>
      <c r="Q22" s="228">
        <f t="shared" si="11"/>
        <v>3.1001105685064037</v>
      </c>
      <c r="R22" s="377">
        <f t="shared" si="12"/>
        <v>94.87691862148856</v>
      </c>
      <c r="S22" s="378">
        <f t="shared" si="13"/>
        <v>1122.8266310695813</v>
      </c>
      <c r="T22" s="48">
        <v>59.93</v>
      </c>
    </row>
    <row r="23" spans="1:20" s="227" customFormat="1" ht="15" customHeight="1">
      <c r="A23" s="53"/>
      <c r="B23" s="438" t="s">
        <v>102</v>
      </c>
      <c r="C23" s="439"/>
      <c r="D23" s="44">
        <f t="shared" si="8"/>
        <v>34652</v>
      </c>
      <c r="E23" s="47">
        <v>16533</v>
      </c>
      <c r="F23" s="47">
        <v>18119</v>
      </c>
      <c r="G23" s="47">
        <f t="shared" si="9"/>
        <v>34577</v>
      </c>
      <c r="H23" s="229">
        <v>16482</v>
      </c>
      <c r="I23" s="229">
        <v>18095</v>
      </c>
      <c r="J23" s="379">
        <f t="shared" si="5"/>
        <v>-75</v>
      </c>
      <c r="K23" s="376">
        <f t="shared" si="14"/>
        <v>-0.21643772365231442</v>
      </c>
      <c r="L23" s="47">
        <v>10245</v>
      </c>
      <c r="M23" s="229">
        <v>10337</v>
      </c>
      <c r="N23" s="379">
        <f t="shared" si="6"/>
        <v>92</v>
      </c>
      <c r="O23" s="376">
        <f t="shared" si="10"/>
        <v>0.8979990239141044</v>
      </c>
      <c r="P23" s="228">
        <f t="shared" si="7"/>
        <v>2.9373911019400527</v>
      </c>
      <c r="Q23" s="228">
        <f t="shared" si="11"/>
        <v>3.344974363935378</v>
      </c>
      <c r="R23" s="377">
        <f t="shared" si="12"/>
        <v>91.08593534125448</v>
      </c>
      <c r="S23" s="378">
        <f t="shared" si="13"/>
        <v>533.9252625077207</v>
      </c>
      <c r="T23" s="48">
        <v>64.76</v>
      </c>
    </row>
    <row r="24" spans="1:20" ht="15" customHeight="1">
      <c r="A24" s="53"/>
      <c r="B24" s="53"/>
      <c r="C24" s="54"/>
      <c r="D24" s="44"/>
      <c r="E24" s="47"/>
      <c r="F24" s="47"/>
      <c r="G24" s="47"/>
      <c r="H24" s="229"/>
      <c r="I24" s="229"/>
      <c r="J24" s="379"/>
      <c r="K24" s="376"/>
      <c r="L24" s="47"/>
      <c r="M24" s="229"/>
      <c r="N24" s="379"/>
      <c r="O24" s="376"/>
      <c r="P24" s="228"/>
      <c r="Q24" s="228"/>
      <c r="R24" s="377"/>
      <c r="S24" s="378"/>
      <c r="T24" s="48"/>
    </row>
    <row r="25" spans="1:20" s="227" customFormat="1" ht="15" customHeight="1">
      <c r="A25" s="53"/>
      <c r="B25" s="438" t="s">
        <v>59</v>
      </c>
      <c r="C25" s="439"/>
      <c r="D25" s="44">
        <f>SUM(D26)</f>
        <v>9874</v>
      </c>
      <c r="E25" s="47">
        <f aca="true" t="shared" si="15" ref="E25:T25">SUM(E26)</f>
        <v>4491</v>
      </c>
      <c r="F25" s="47">
        <f t="shared" si="15"/>
        <v>5383</v>
      </c>
      <c r="G25" s="47">
        <f>SUM(G26)</f>
        <v>9770</v>
      </c>
      <c r="H25" s="47">
        <f t="shared" si="15"/>
        <v>4433</v>
      </c>
      <c r="I25" s="47">
        <f t="shared" si="15"/>
        <v>5337</v>
      </c>
      <c r="J25" s="47">
        <f t="shared" si="15"/>
        <v>-104</v>
      </c>
      <c r="K25" s="378">
        <f t="shared" si="15"/>
        <v>-1.0532712173384646</v>
      </c>
      <c r="L25" s="47">
        <f t="shared" si="15"/>
        <v>3619</v>
      </c>
      <c r="M25" s="47">
        <f t="shared" si="15"/>
        <v>3604</v>
      </c>
      <c r="N25" s="47">
        <f t="shared" si="15"/>
        <v>-15</v>
      </c>
      <c r="O25" s="378">
        <f t="shared" si="15"/>
        <v>-0.41447913788339324</v>
      </c>
      <c r="P25" s="378">
        <f t="shared" si="15"/>
        <v>0.8299826782530096</v>
      </c>
      <c r="Q25" s="378">
        <f t="shared" si="15"/>
        <v>2.7108768035516095</v>
      </c>
      <c r="R25" s="207">
        <f t="shared" si="15"/>
        <v>83.06164511898069</v>
      </c>
      <c r="S25" s="378">
        <f t="shared" si="15"/>
        <v>63.28130060237063</v>
      </c>
      <c r="T25" s="378">
        <f t="shared" si="15"/>
        <v>154.39</v>
      </c>
    </row>
    <row r="26" spans="1:20" s="223" customFormat="1" ht="15" customHeight="1">
      <c r="A26" s="55"/>
      <c r="B26" s="55"/>
      <c r="C26" s="56" t="s">
        <v>60</v>
      </c>
      <c r="D26" s="352">
        <f>SUM(E26:F26)</f>
        <v>9874</v>
      </c>
      <c r="E26" s="353">
        <v>4491</v>
      </c>
      <c r="F26" s="353">
        <v>5383</v>
      </c>
      <c r="G26" s="353">
        <f>SUM(H26:I26)</f>
        <v>9770</v>
      </c>
      <c r="H26" s="366">
        <v>4433</v>
      </c>
      <c r="I26" s="366">
        <v>5337</v>
      </c>
      <c r="J26" s="362">
        <f>G26-D26</f>
        <v>-104</v>
      </c>
      <c r="K26" s="354">
        <f>J26/D26*100</f>
        <v>-1.0532712173384646</v>
      </c>
      <c r="L26" s="353">
        <v>3619</v>
      </c>
      <c r="M26" s="366">
        <v>3604</v>
      </c>
      <c r="N26" s="362">
        <f>M26-L26</f>
        <v>-15</v>
      </c>
      <c r="O26" s="354">
        <f>N26/L26*100</f>
        <v>-0.41447913788339324</v>
      </c>
      <c r="P26" s="355">
        <f>G26/$G$7*100</f>
        <v>0.8299826782530096</v>
      </c>
      <c r="Q26" s="355">
        <f>G26/M26</f>
        <v>2.7108768035516095</v>
      </c>
      <c r="R26" s="356">
        <f>H26/I26*100</f>
        <v>83.06164511898069</v>
      </c>
      <c r="S26" s="357">
        <f>G26/T26</f>
        <v>63.28130060237063</v>
      </c>
      <c r="T26" s="365">
        <v>154.39</v>
      </c>
    </row>
    <row r="27" spans="1:20" ht="15" customHeight="1">
      <c r="A27" s="55"/>
      <c r="B27" s="55"/>
      <c r="C27" s="56"/>
      <c r="D27" s="352"/>
      <c r="E27" s="353"/>
      <c r="F27" s="353"/>
      <c r="G27" s="353"/>
      <c r="H27" s="353"/>
      <c r="I27" s="353"/>
      <c r="J27" s="358"/>
      <c r="K27" s="359"/>
      <c r="L27" s="353"/>
      <c r="M27" s="353"/>
      <c r="N27" s="358"/>
      <c r="O27" s="359"/>
      <c r="P27" s="360"/>
      <c r="Q27" s="360"/>
      <c r="R27" s="361"/>
      <c r="S27" s="357"/>
      <c r="T27" s="365"/>
    </row>
    <row r="28" spans="1:20" s="227" customFormat="1" ht="15" customHeight="1">
      <c r="A28" s="53"/>
      <c r="B28" s="438" t="s">
        <v>61</v>
      </c>
      <c r="C28" s="439"/>
      <c r="D28" s="44">
        <f>SUM(D29:D32)</f>
        <v>51800</v>
      </c>
      <c r="E28" s="47">
        <f aca="true" t="shared" si="16" ref="E28:J28">SUM(E29:E32)</f>
        <v>25603</v>
      </c>
      <c r="F28" s="47">
        <f t="shared" si="16"/>
        <v>26197</v>
      </c>
      <c r="G28" s="47">
        <f>SUM(G29:G32)</f>
        <v>52013</v>
      </c>
      <c r="H28" s="47">
        <f t="shared" si="16"/>
        <v>25727</v>
      </c>
      <c r="I28" s="47">
        <f t="shared" si="16"/>
        <v>26286</v>
      </c>
      <c r="J28" s="47">
        <f t="shared" si="16"/>
        <v>213</v>
      </c>
      <c r="K28" s="376">
        <f>J28/D28*100</f>
        <v>0.4111969111969112</v>
      </c>
      <c r="L28" s="47">
        <f>SUM(L29:L32)</f>
        <v>15691</v>
      </c>
      <c r="M28" s="47">
        <f>SUM(M29:M32)</f>
        <v>15957</v>
      </c>
      <c r="N28" s="47">
        <f>SUM(N29:N32)</f>
        <v>266</v>
      </c>
      <c r="O28" s="376">
        <f>N28/L28*100</f>
        <v>1.6952393091581162</v>
      </c>
      <c r="P28" s="378">
        <f>SUM(P29:P32)</f>
        <v>4.418617097643173</v>
      </c>
      <c r="Q28" s="228">
        <f>G28/M28</f>
        <v>3.2595726013661714</v>
      </c>
      <c r="R28" s="377">
        <f>H28/I28*100</f>
        <v>97.87339268051434</v>
      </c>
      <c r="S28" s="378">
        <f>G28/T28</f>
        <v>527.4617178785113</v>
      </c>
      <c r="T28" s="378">
        <f>SUM(T29:T32)</f>
        <v>98.61</v>
      </c>
    </row>
    <row r="29" spans="1:20" s="223" customFormat="1" ht="15" customHeight="1">
      <c r="A29" s="55"/>
      <c r="B29" s="55"/>
      <c r="C29" s="56" t="s">
        <v>62</v>
      </c>
      <c r="D29" s="352">
        <f>SUM(E29:F29)</f>
        <v>15901</v>
      </c>
      <c r="E29" s="353">
        <v>7665</v>
      </c>
      <c r="F29" s="353">
        <v>8236</v>
      </c>
      <c r="G29" s="353">
        <f>SUM(H29:I29)</f>
        <v>15845</v>
      </c>
      <c r="H29" s="366">
        <v>7648</v>
      </c>
      <c r="I29" s="366">
        <v>8197</v>
      </c>
      <c r="J29" s="362">
        <f>G29-D29</f>
        <v>-56</v>
      </c>
      <c r="K29" s="354">
        <f>J29/D29*100</f>
        <v>-0.3521791082321867</v>
      </c>
      <c r="L29" s="353">
        <v>4824</v>
      </c>
      <c r="M29" s="366">
        <v>4874</v>
      </c>
      <c r="N29" s="362">
        <f>M29-L29</f>
        <v>50</v>
      </c>
      <c r="O29" s="354">
        <f>N29/L29*100</f>
        <v>1.0364842454394694</v>
      </c>
      <c r="P29" s="355">
        <f>G29/$G$7*100</f>
        <v>1.3460670969210786</v>
      </c>
      <c r="Q29" s="355">
        <f>G29/M29</f>
        <v>3.2509232663110383</v>
      </c>
      <c r="R29" s="356">
        <f>H29/I29*100</f>
        <v>93.3024277174576</v>
      </c>
      <c r="S29" s="357">
        <f>G29/T29</f>
        <v>1167.6492262343404</v>
      </c>
      <c r="T29" s="365">
        <v>13.57</v>
      </c>
    </row>
    <row r="30" spans="1:20" s="223" customFormat="1" ht="15" customHeight="1">
      <c r="A30" s="224"/>
      <c r="B30" s="224"/>
      <c r="C30" s="225" t="s">
        <v>63</v>
      </c>
      <c r="D30" s="352">
        <f>SUM(E30:F30)</f>
        <v>15779</v>
      </c>
      <c r="E30" s="353">
        <v>7726</v>
      </c>
      <c r="F30" s="353">
        <v>8053</v>
      </c>
      <c r="G30" s="353">
        <f>SUM(H30:I30)</f>
        <v>15894</v>
      </c>
      <c r="H30" s="366">
        <v>7771</v>
      </c>
      <c r="I30" s="366">
        <v>8123</v>
      </c>
      <c r="J30" s="362">
        <f>G30-D30</f>
        <v>115</v>
      </c>
      <c r="K30" s="354">
        <f>J30/D30*100</f>
        <v>0.7288167817985931</v>
      </c>
      <c r="L30" s="353">
        <v>4800</v>
      </c>
      <c r="M30" s="366">
        <v>4905</v>
      </c>
      <c r="N30" s="362">
        <f>M30-L30</f>
        <v>105</v>
      </c>
      <c r="O30" s="354">
        <f>N30/L30*100</f>
        <v>2.1875</v>
      </c>
      <c r="P30" s="355">
        <f>G30/$G$7*100</f>
        <v>1.350229753137496</v>
      </c>
      <c r="Q30" s="355">
        <f>G30/M30</f>
        <v>3.240366972477064</v>
      </c>
      <c r="R30" s="356">
        <f>H30/I30*100</f>
        <v>95.66662563092454</v>
      </c>
      <c r="S30" s="357">
        <f>G30/T30</f>
        <v>1208.6692015209126</v>
      </c>
      <c r="T30" s="365">
        <v>13.15</v>
      </c>
    </row>
    <row r="31" spans="1:20" s="223" customFormat="1" ht="15" customHeight="1">
      <c r="A31" s="224"/>
      <c r="B31" s="224"/>
      <c r="C31" s="225" t="s">
        <v>64</v>
      </c>
      <c r="D31" s="352">
        <f>SUM(E31:F31)</f>
        <v>14736</v>
      </c>
      <c r="E31" s="353">
        <v>7614</v>
      </c>
      <c r="F31" s="353">
        <v>7122</v>
      </c>
      <c r="G31" s="353">
        <f>SUM(H31:I31)</f>
        <v>14875</v>
      </c>
      <c r="H31" s="366">
        <v>7685</v>
      </c>
      <c r="I31" s="366">
        <v>7190</v>
      </c>
      <c r="J31" s="362">
        <f>G31-D31</f>
        <v>139</v>
      </c>
      <c r="K31" s="354">
        <f>J31/D31*100</f>
        <v>0.9432681867535289</v>
      </c>
      <c r="L31" s="353">
        <v>4639</v>
      </c>
      <c r="M31" s="366">
        <v>4739</v>
      </c>
      <c r="N31" s="362">
        <f>M31-L31</f>
        <v>100</v>
      </c>
      <c r="O31" s="354">
        <f>N31/L31*100</f>
        <v>2.155636990730761</v>
      </c>
      <c r="P31" s="355">
        <f>G31/$G$7*100</f>
        <v>1.2636634942695517</v>
      </c>
      <c r="Q31" s="355">
        <f>G31/M31</f>
        <v>3.138847858197932</v>
      </c>
      <c r="R31" s="356">
        <f>H31/I31*100</f>
        <v>106.88456189151599</v>
      </c>
      <c r="S31" s="357">
        <f>G31/T31</f>
        <v>260.3710834937861</v>
      </c>
      <c r="T31" s="365">
        <v>57.13</v>
      </c>
    </row>
    <row r="32" spans="1:20" s="223" customFormat="1" ht="15" customHeight="1">
      <c r="A32" s="224"/>
      <c r="B32" s="224"/>
      <c r="C32" s="225" t="s">
        <v>65</v>
      </c>
      <c r="D32" s="352">
        <f>SUM(E32:F32)</f>
        <v>5384</v>
      </c>
      <c r="E32" s="353">
        <v>2598</v>
      </c>
      <c r="F32" s="353">
        <v>2786</v>
      </c>
      <c r="G32" s="353">
        <f>SUM(H32:I32)</f>
        <v>5399</v>
      </c>
      <c r="H32" s="366">
        <v>2623</v>
      </c>
      <c r="I32" s="366">
        <v>2776</v>
      </c>
      <c r="J32" s="362">
        <f>G32-D32</f>
        <v>15</v>
      </c>
      <c r="K32" s="354">
        <f>J32/D32*100</f>
        <v>0.2786032689450223</v>
      </c>
      <c r="L32" s="353">
        <v>1428</v>
      </c>
      <c r="M32" s="366">
        <v>1439</v>
      </c>
      <c r="N32" s="362">
        <f>M32-L32</f>
        <v>11</v>
      </c>
      <c r="O32" s="354">
        <f>N32/L32*100</f>
        <v>0.7703081232492998</v>
      </c>
      <c r="P32" s="355">
        <f>G32/$G$7*100</f>
        <v>0.4586567533150459</v>
      </c>
      <c r="Q32" s="355">
        <f>G32/M32</f>
        <v>3.751911049339819</v>
      </c>
      <c r="R32" s="356">
        <f>H32/I32*100</f>
        <v>94.48847262247838</v>
      </c>
      <c r="S32" s="357">
        <f>G32/T32</f>
        <v>365.7859078590786</v>
      </c>
      <c r="T32" s="365">
        <v>14.76</v>
      </c>
    </row>
    <row r="33" spans="1:20" ht="15" customHeight="1">
      <c r="A33" s="55"/>
      <c r="B33" s="55"/>
      <c r="C33" s="56"/>
      <c r="D33" s="363"/>
      <c r="E33" s="364"/>
      <c r="F33" s="364"/>
      <c r="G33" s="364"/>
      <c r="H33" s="364"/>
      <c r="I33" s="364"/>
      <c r="J33" s="358"/>
      <c r="K33" s="359"/>
      <c r="L33" s="364"/>
      <c r="M33" s="364"/>
      <c r="N33" s="358"/>
      <c r="O33" s="359"/>
      <c r="P33" s="360"/>
      <c r="Q33" s="360"/>
      <c r="R33" s="361"/>
      <c r="S33" s="357"/>
      <c r="T33" s="365"/>
    </row>
    <row r="34" spans="1:20" s="227" customFormat="1" ht="15" customHeight="1">
      <c r="A34" s="53"/>
      <c r="B34" s="438" t="s">
        <v>66</v>
      </c>
      <c r="C34" s="439"/>
      <c r="D34" s="44">
        <f>SUM(D35:D42)</f>
        <v>88751</v>
      </c>
      <c r="E34" s="47">
        <f aca="true" t="shared" si="17" ref="E34:J34">SUM(E35:E42)</f>
        <v>45164</v>
      </c>
      <c r="F34" s="47">
        <f t="shared" si="17"/>
        <v>43587</v>
      </c>
      <c r="G34" s="47">
        <f>SUM(G35:G42)</f>
        <v>88992</v>
      </c>
      <c r="H34" s="47">
        <f t="shared" si="17"/>
        <v>45215</v>
      </c>
      <c r="I34" s="47">
        <f t="shared" si="17"/>
        <v>43777</v>
      </c>
      <c r="J34" s="47">
        <f t="shared" si="17"/>
        <v>241</v>
      </c>
      <c r="K34" s="376">
        <f>J34/D34*100</f>
        <v>0.2715462360987482</v>
      </c>
      <c r="L34" s="47">
        <f>SUM(L35:L42)</f>
        <v>32822</v>
      </c>
      <c r="M34" s="47">
        <f>SUM(M35:M42)</f>
        <v>33468</v>
      </c>
      <c r="N34" s="47">
        <f>SUM(N35:N42)</f>
        <v>646</v>
      </c>
      <c r="O34" s="376">
        <f>N34/L34*100</f>
        <v>1.9681920662969958</v>
      </c>
      <c r="P34" s="378">
        <f>SUM(P35:P42)</f>
        <v>7.560063306355357</v>
      </c>
      <c r="Q34" s="228">
        <f>G34/M34</f>
        <v>2.6590175690211546</v>
      </c>
      <c r="R34" s="377">
        <f>H34/I34*100</f>
        <v>103.28482993352675</v>
      </c>
      <c r="S34" s="378">
        <f>G34/T34</f>
        <v>125.55304740406321</v>
      </c>
      <c r="T34" s="378">
        <f>SUM(T35:T42)</f>
        <v>708.8</v>
      </c>
    </row>
    <row r="35" spans="1:20" s="223" customFormat="1" ht="15" customHeight="1">
      <c r="A35" s="55"/>
      <c r="B35" s="55"/>
      <c r="C35" s="56" t="s">
        <v>67</v>
      </c>
      <c r="D35" s="352">
        <f aca="true" t="shared" si="18" ref="D35:D42">SUM(E35:F35)</f>
        <v>12833</v>
      </c>
      <c r="E35" s="353">
        <v>6156</v>
      </c>
      <c r="F35" s="353">
        <v>6677</v>
      </c>
      <c r="G35" s="353">
        <f aca="true" t="shared" si="19" ref="G35:G42">SUM(H35:I35)</f>
        <v>12914</v>
      </c>
      <c r="H35" s="366">
        <v>6193</v>
      </c>
      <c r="I35" s="366">
        <v>6721</v>
      </c>
      <c r="J35" s="362">
        <f aca="true" t="shared" si="20" ref="J35:J42">G35-D35</f>
        <v>81</v>
      </c>
      <c r="K35" s="354">
        <f aca="true" t="shared" si="21" ref="K35:K42">J35/D35*100</f>
        <v>0.6311852255902751</v>
      </c>
      <c r="L35" s="353">
        <v>3995</v>
      </c>
      <c r="M35" s="366">
        <v>4108</v>
      </c>
      <c r="N35" s="362">
        <f aca="true" t="shared" si="22" ref="N35:N42">M35-L35</f>
        <v>113</v>
      </c>
      <c r="O35" s="354">
        <f aca="true" t="shared" si="23" ref="O35:O42">N35/L35*100</f>
        <v>2.8285356695869837</v>
      </c>
      <c r="P35" s="355">
        <f aca="true" t="shared" si="24" ref="P35:P42">G35/$G$7*100</f>
        <v>1.0970722934451758</v>
      </c>
      <c r="Q35" s="355">
        <f aca="true" t="shared" si="25" ref="Q35:Q42">G35/M35</f>
        <v>3.143622200584226</v>
      </c>
      <c r="R35" s="356">
        <f aca="true" t="shared" si="26" ref="R35:R42">H35/I35*100</f>
        <v>92.14402618657938</v>
      </c>
      <c r="S35" s="357">
        <f aca="true" t="shared" si="27" ref="S35:S42">G35/T35</f>
        <v>1416.0087719298247</v>
      </c>
      <c r="T35" s="365">
        <v>9.12</v>
      </c>
    </row>
    <row r="36" spans="1:20" s="223" customFormat="1" ht="15" customHeight="1">
      <c r="A36" s="224"/>
      <c r="B36" s="224"/>
      <c r="C36" s="225" t="s">
        <v>68</v>
      </c>
      <c r="D36" s="352">
        <f t="shared" si="18"/>
        <v>22095</v>
      </c>
      <c r="E36" s="353">
        <v>10814</v>
      </c>
      <c r="F36" s="353">
        <v>11281</v>
      </c>
      <c r="G36" s="353">
        <f t="shared" si="19"/>
        <v>22057</v>
      </c>
      <c r="H36" s="366">
        <v>10790</v>
      </c>
      <c r="I36" s="366">
        <v>11267</v>
      </c>
      <c r="J36" s="362">
        <f t="shared" si="20"/>
        <v>-38</v>
      </c>
      <c r="K36" s="354">
        <f t="shared" si="21"/>
        <v>-0.1719846119031455</v>
      </c>
      <c r="L36" s="353">
        <v>6769</v>
      </c>
      <c r="M36" s="366">
        <v>6850</v>
      </c>
      <c r="N36" s="362">
        <f t="shared" si="22"/>
        <v>81</v>
      </c>
      <c r="O36" s="354">
        <f t="shared" si="23"/>
        <v>1.1966317033535234</v>
      </c>
      <c r="P36" s="355">
        <f t="shared" si="24"/>
        <v>1.8737899625615797</v>
      </c>
      <c r="Q36" s="355">
        <f t="shared" si="25"/>
        <v>3.22</v>
      </c>
      <c r="R36" s="356">
        <f t="shared" si="26"/>
        <v>95.7663974438626</v>
      </c>
      <c r="S36" s="357">
        <f t="shared" si="27"/>
        <v>618.8832772166105</v>
      </c>
      <c r="T36" s="365">
        <v>35.64</v>
      </c>
    </row>
    <row r="37" spans="1:20" s="223" customFormat="1" ht="15" customHeight="1">
      <c r="A37" s="224"/>
      <c r="B37" s="224"/>
      <c r="C37" s="225" t="s">
        <v>69</v>
      </c>
      <c r="D37" s="352">
        <f t="shared" si="18"/>
        <v>46340</v>
      </c>
      <c r="E37" s="353">
        <v>24595</v>
      </c>
      <c r="F37" s="353">
        <v>21745</v>
      </c>
      <c r="G37" s="353">
        <f t="shared" si="19"/>
        <v>46674</v>
      </c>
      <c r="H37" s="366">
        <v>24701</v>
      </c>
      <c r="I37" s="366">
        <v>21973</v>
      </c>
      <c r="J37" s="362">
        <f t="shared" si="20"/>
        <v>334</v>
      </c>
      <c r="K37" s="354">
        <f t="shared" si="21"/>
        <v>0.7207596029348295</v>
      </c>
      <c r="L37" s="353">
        <v>19798</v>
      </c>
      <c r="M37" s="366">
        <v>20287</v>
      </c>
      <c r="N37" s="362">
        <f t="shared" si="22"/>
        <v>489</v>
      </c>
      <c r="O37" s="354">
        <f t="shared" si="23"/>
        <v>2.469946459238307</v>
      </c>
      <c r="P37" s="355">
        <f t="shared" si="24"/>
        <v>3.965057474389045</v>
      </c>
      <c r="Q37" s="355">
        <f t="shared" si="25"/>
        <v>2.300685167841475</v>
      </c>
      <c r="R37" s="356">
        <f t="shared" si="26"/>
        <v>112.41523688162745</v>
      </c>
      <c r="S37" s="357">
        <f t="shared" si="27"/>
        <v>3442.0353982300885</v>
      </c>
      <c r="T37" s="365">
        <v>13.56</v>
      </c>
    </row>
    <row r="38" spans="1:20" s="223" customFormat="1" ht="15" customHeight="1">
      <c r="A38" s="224"/>
      <c r="B38" s="224"/>
      <c r="C38" s="225" t="s">
        <v>70</v>
      </c>
      <c r="D38" s="352">
        <f t="shared" si="18"/>
        <v>1180</v>
      </c>
      <c r="E38" s="353">
        <v>561</v>
      </c>
      <c r="F38" s="353">
        <v>619</v>
      </c>
      <c r="G38" s="353">
        <f t="shared" si="19"/>
        <v>1157</v>
      </c>
      <c r="H38" s="366">
        <v>553</v>
      </c>
      <c r="I38" s="366">
        <v>604</v>
      </c>
      <c r="J38" s="362">
        <f t="shared" si="20"/>
        <v>-23</v>
      </c>
      <c r="K38" s="354">
        <f t="shared" si="21"/>
        <v>-1.9491525423728815</v>
      </c>
      <c r="L38" s="353">
        <v>345</v>
      </c>
      <c r="M38" s="366">
        <v>326</v>
      </c>
      <c r="N38" s="362">
        <f t="shared" si="22"/>
        <v>-19</v>
      </c>
      <c r="O38" s="354">
        <f t="shared" si="23"/>
        <v>-5.507246376811594</v>
      </c>
      <c r="P38" s="355">
        <f t="shared" si="24"/>
        <v>0.09828965800805856</v>
      </c>
      <c r="Q38" s="355">
        <f t="shared" si="25"/>
        <v>3.549079754601227</v>
      </c>
      <c r="R38" s="356">
        <f t="shared" si="26"/>
        <v>91.55629139072848</v>
      </c>
      <c r="S38" s="357">
        <f t="shared" si="27"/>
        <v>15.54689599570008</v>
      </c>
      <c r="T38" s="365">
        <v>74.42</v>
      </c>
    </row>
    <row r="39" spans="1:20" s="223" customFormat="1" ht="15" customHeight="1">
      <c r="A39" s="224"/>
      <c r="B39" s="224"/>
      <c r="C39" s="225" t="s">
        <v>71</v>
      </c>
      <c r="D39" s="352">
        <f t="shared" si="18"/>
        <v>1335</v>
      </c>
      <c r="E39" s="353">
        <v>641</v>
      </c>
      <c r="F39" s="353">
        <v>694</v>
      </c>
      <c r="G39" s="353">
        <f t="shared" si="19"/>
        <v>1296</v>
      </c>
      <c r="H39" s="366">
        <v>616</v>
      </c>
      <c r="I39" s="366">
        <v>680</v>
      </c>
      <c r="J39" s="362">
        <f t="shared" si="20"/>
        <v>-39</v>
      </c>
      <c r="K39" s="354">
        <f t="shared" si="21"/>
        <v>-2.9213483146067416</v>
      </c>
      <c r="L39" s="353">
        <v>415</v>
      </c>
      <c r="M39" s="366">
        <v>412</v>
      </c>
      <c r="N39" s="362">
        <f t="shared" si="22"/>
        <v>-3</v>
      </c>
      <c r="O39" s="354">
        <f t="shared" si="23"/>
        <v>-0.7228915662650602</v>
      </c>
      <c r="P39" s="355">
        <f t="shared" si="24"/>
        <v>0.11009800931585471</v>
      </c>
      <c r="Q39" s="355">
        <f t="shared" si="25"/>
        <v>3.145631067961165</v>
      </c>
      <c r="R39" s="356">
        <f t="shared" si="26"/>
        <v>90.58823529411765</v>
      </c>
      <c r="S39" s="357">
        <f t="shared" si="27"/>
        <v>9.069913919798447</v>
      </c>
      <c r="T39" s="365">
        <v>142.89</v>
      </c>
    </row>
    <row r="40" spans="1:20" s="223" customFormat="1" ht="15" customHeight="1">
      <c r="A40" s="224"/>
      <c r="B40" s="224"/>
      <c r="C40" s="225" t="s">
        <v>72</v>
      </c>
      <c r="D40" s="352">
        <f t="shared" si="18"/>
        <v>3099</v>
      </c>
      <c r="E40" s="353">
        <v>1454</v>
      </c>
      <c r="F40" s="353">
        <v>1645</v>
      </c>
      <c r="G40" s="353">
        <f t="shared" si="19"/>
        <v>3066</v>
      </c>
      <c r="H40" s="366">
        <v>1439</v>
      </c>
      <c r="I40" s="366">
        <v>1627</v>
      </c>
      <c r="J40" s="362">
        <f t="shared" si="20"/>
        <v>-33</v>
      </c>
      <c r="K40" s="354">
        <f t="shared" si="21"/>
        <v>-1.0648596321393997</v>
      </c>
      <c r="L40" s="353">
        <v>841</v>
      </c>
      <c r="M40" s="366">
        <v>838</v>
      </c>
      <c r="N40" s="362">
        <f t="shared" si="22"/>
        <v>-3</v>
      </c>
      <c r="O40" s="354">
        <f t="shared" si="23"/>
        <v>-0.356718192627824</v>
      </c>
      <c r="P40" s="355">
        <f t="shared" si="24"/>
        <v>0.2604633461129711</v>
      </c>
      <c r="Q40" s="355">
        <f t="shared" si="25"/>
        <v>3.658711217183771</v>
      </c>
      <c r="R40" s="356">
        <f t="shared" si="26"/>
        <v>88.44499078057775</v>
      </c>
      <c r="S40" s="357">
        <f t="shared" si="27"/>
        <v>41.348617666891435</v>
      </c>
      <c r="T40" s="365">
        <v>74.15</v>
      </c>
    </row>
    <row r="41" spans="1:20" s="223" customFormat="1" ht="15" customHeight="1">
      <c r="A41" s="224"/>
      <c r="B41" s="224"/>
      <c r="C41" s="225" t="s">
        <v>73</v>
      </c>
      <c r="D41" s="352">
        <f t="shared" si="18"/>
        <v>712</v>
      </c>
      <c r="E41" s="353">
        <v>349</v>
      </c>
      <c r="F41" s="353">
        <v>363</v>
      </c>
      <c r="G41" s="353">
        <f t="shared" si="19"/>
        <v>696</v>
      </c>
      <c r="H41" s="366">
        <v>338</v>
      </c>
      <c r="I41" s="366">
        <v>358</v>
      </c>
      <c r="J41" s="362">
        <f t="shared" si="20"/>
        <v>-16</v>
      </c>
      <c r="K41" s="354">
        <f t="shared" si="21"/>
        <v>-2.247191011235955</v>
      </c>
      <c r="L41" s="353">
        <v>256</v>
      </c>
      <c r="M41" s="366">
        <v>253</v>
      </c>
      <c r="N41" s="362">
        <f t="shared" si="22"/>
        <v>-3</v>
      </c>
      <c r="O41" s="354">
        <f t="shared" si="23"/>
        <v>-1.171875</v>
      </c>
      <c r="P41" s="355">
        <f t="shared" si="24"/>
        <v>0.059126708706662714</v>
      </c>
      <c r="Q41" s="355">
        <f t="shared" si="25"/>
        <v>2.7509881422924902</v>
      </c>
      <c r="R41" s="356">
        <f t="shared" si="26"/>
        <v>94.41340782122904</v>
      </c>
      <c r="S41" s="357">
        <f t="shared" si="27"/>
        <v>5.061082024432809</v>
      </c>
      <c r="T41" s="365">
        <v>137.52</v>
      </c>
    </row>
    <row r="42" spans="1:20" s="223" customFormat="1" ht="15" customHeight="1">
      <c r="A42" s="224"/>
      <c r="B42" s="224"/>
      <c r="C42" s="225" t="s">
        <v>74</v>
      </c>
      <c r="D42" s="352">
        <f t="shared" si="18"/>
        <v>1157</v>
      </c>
      <c r="E42" s="353">
        <v>594</v>
      </c>
      <c r="F42" s="353">
        <v>563</v>
      </c>
      <c r="G42" s="353">
        <f t="shared" si="19"/>
        <v>1132</v>
      </c>
      <c r="H42" s="366">
        <v>585</v>
      </c>
      <c r="I42" s="366">
        <v>547</v>
      </c>
      <c r="J42" s="362">
        <f t="shared" si="20"/>
        <v>-25</v>
      </c>
      <c r="K42" s="354">
        <f t="shared" si="21"/>
        <v>-2.16076058772688</v>
      </c>
      <c r="L42" s="353">
        <v>403</v>
      </c>
      <c r="M42" s="366">
        <v>394</v>
      </c>
      <c r="N42" s="362">
        <f t="shared" si="22"/>
        <v>-9</v>
      </c>
      <c r="O42" s="354">
        <f t="shared" si="23"/>
        <v>-2.2332506203473943</v>
      </c>
      <c r="P42" s="355">
        <f t="shared" si="24"/>
        <v>0.0961658538160089</v>
      </c>
      <c r="Q42" s="355">
        <f t="shared" si="25"/>
        <v>2.8730964467005076</v>
      </c>
      <c r="R42" s="356">
        <f t="shared" si="26"/>
        <v>106.94698354661791</v>
      </c>
      <c r="S42" s="357">
        <f t="shared" si="27"/>
        <v>5.110609480812641</v>
      </c>
      <c r="T42" s="365">
        <v>221.5</v>
      </c>
    </row>
    <row r="43" spans="1:20" ht="15" customHeight="1">
      <c r="A43" s="55"/>
      <c r="B43" s="55"/>
      <c r="C43" s="56"/>
      <c r="D43" s="352"/>
      <c r="E43" s="353"/>
      <c r="F43" s="353"/>
      <c r="G43" s="353"/>
      <c r="H43" s="353"/>
      <c r="I43" s="353"/>
      <c r="J43" s="358"/>
      <c r="K43" s="359"/>
      <c r="L43" s="353"/>
      <c r="M43" s="353"/>
      <c r="N43" s="358"/>
      <c r="O43" s="359"/>
      <c r="P43" s="360"/>
      <c r="Q43" s="360"/>
      <c r="R43" s="361"/>
      <c r="S43" s="357"/>
      <c r="T43" s="365"/>
    </row>
    <row r="44" spans="1:20" s="227" customFormat="1" ht="15" customHeight="1">
      <c r="A44" s="53"/>
      <c r="B44" s="438" t="s">
        <v>75</v>
      </c>
      <c r="C44" s="439"/>
      <c r="D44" s="44">
        <f>SUM(D45:D46)</f>
        <v>62165</v>
      </c>
      <c r="E44" s="47">
        <f aca="true" t="shared" si="28" ref="E44:J44">SUM(E45:E46)</f>
        <v>30301</v>
      </c>
      <c r="F44" s="47">
        <f t="shared" si="28"/>
        <v>31864</v>
      </c>
      <c r="G44" s="47">
        <f>SUM(G45:G46)</f>
        <v>62467</v>
      </c>
      <c r="H44" s="47">
        <f t="shared" si="28"/>
        <v>30395</v>
      </c>
      <c r="I44" s="47">
        <f t="shared" si="28"/>
        <v>32072</v>
      </c>
      <c r="J44" s="47">
        <f t="shared" si="28"/>
        <v>302</v>
      </c>
      <c r="K44" s="376">
        <f>J44/D44*100</f>
        <v>0.4858039089519826</v>
      </c>
      <c r="L44" s="47">
        <f>SUM(L45:L46)</f>
        <v>19918</v>
      </c>
      <c r="M44" s="47">
        <f>SUM(M45:M46)</f>
        <v>20153</v>
      </c>
      <c r="N44" s="47">
        <f>SUM(N45:N46)</f>
        <v>235</v>
      </c>
      <c r="O44" s="376">
        <f>N44/L44*100</f>
        <v>1.1798373330655687</v>
      </c>
      <c r="P44" s="378">
        <f>SUM(P45:P46)</f>
        <v>5.306707058590661</v>
      </c>
      <c r="Q44" s="228">
        <f>G44/M44</f>
        <v>3.0996377710514564</v>
      </c>
      <c r="R44" s="377">
        <f>H44/I44*100</f>
        <v>94.77113993514592</v>
      </c>
      <c r="S44" s="378">
        <f>G44/T44</f>
        <v>477.50343984100294</v>
      </c>
      <c r="T44" s="378">
        <f>SUM(T45:T46)</f>
        <v>130.82</v>
      </c>
    </row>
    <row r="45" spans="1:20" s="223" customFormat="1" ht="15" customHeight="1">
      <c r="A45" s="55"/>
      <c r="B45" s="55"/>
      <c r="C45" s="56" t="s">
        <v>76</v>
      </c>
      <c r="D45" s="352">
        <f>SUM(E45:F45)</f>
        <v>35238</v>
      </c>
      <c r="E45" s="353">
        <v>17261</v>
      </c>
      <c r="F45" s="353">
        <v>17977</v>
      </c>
      <c r="G45" s="353">
        <f>SUM(H45:I45)</f>
        <v>35548</v>
      </c>
      <c r="H45" s="366">
        <v>17397</v>
      </c>
      <c r="I45" s="366">
        <v>18151</v>
      </c>
      <c r="J45" s="362">
        <f>G45-D45</f>
        <v>310</v>
      </c>
      <c r="K45" s="354">
        <f>J45/D45*100</f>
        <v>0.8797321073840739</v>
      </c>
      <c r="L45" s="353">
        <v>10437</v>
      </c>
      <c r="M45" s="366">
        <v>10590</v>
      </c>
      <c r="N45" s="362">
        <f>M45-L45</f>
        <v>153</v>
      </c>
      <c r="O45" s="354">
        <f>N45/L45*100</f>
        <v>1.465938488071285</v>
      </c>
      <c r="P45" s="355">
        <f>G45/$G$7*100</f>
        <v>3.019879656759262</v>
      </c>
      <c r="Q45" s="355">
        <f>G45/M45</f>
        <v>3.3567516525023606</v>
      </c>
      <c r="R45" s="356">
        <f>H45/I45*100</f>
        <v>95.84595890033607</v>
      </c>
      <c r="S45" s="357">
        <f>G45/T45</f>
        <v>321.8761318362912</v>
      </c>
      <c r="T45" s="365">
        <v>110.44</v>
      </c>
    </row>
    <row r="46" spans="1:20" s="223" customFormat="1" ht="15" customHeight="1">
      <c r="A46" s="224"/>
      <c r="B46" s="224"/>
      <c r="C46" s="225" t="s">
        <v>77</v>
      </c>
      <c r="D46" s="352">
        <f>SUM(E46:F46)</f>
        <v>26927</v>
      </c>
      <c r="E46" s="353">
        <v>13040</v>
      </c>
      <c r="F46" s="353">
        <v>13887</v>
      </c>
      <c r="G46" s="353">
        <f>SUM(H46:I46)</f>
        <v>26919</v>
      </c>
      <c r="H46" s="366">
        <v>12998</v>
      </c>
      <c r="I46" s="366">
        <v>13921</v>
      </c>
      <c r="J46" s="362">
        <f>G46-D46</f>
        <v>-8</v>
      </c>
      <c r="K46" s="354">
        <f>J46/D46*100</f>
        <v>-0.029709956549188548</v>
      </c>
      <c r="L46" s="353">
        <v>9481</v>
      </c>
      <c r="M46" s="366">
        <v>9563</v>
      </c>
      <c r="N46" s="362">
        <f>M46-L46</f>
        <v>82</v>
      </c>
      <c r="O46" s="354">
        <f>N46/L46*100</f>
        <v>0.8648876700769961</v>
      </c>
      <c r="P46" s="355">
        <f>G46/$G$7*100</f>
        <v>2.2868274018313985</v>
      </c>
      <c r="Q46" s="355">
        <f>G46/M46</f>
        <v>2.8149116386071316</v>
      </c>
      <c r="R46" s="356">
        <f>H46/I46*100</f>
        <v>93.36972918612169</v>
      </c>
      <c r="S46" s="357">
        <f>G46/T46</f>
        <v>1320.8537782139354</v>
      </c>
      <c r="T46" s="365">
        <v>20.38</v>
      </c>
    </row>
    <row r="47" spans="1:20" ht="15" customHeight="1">
      <c r="A47" s="55"/>
      <c r="B47" s="55"/>
      <c r="C47" s="56"/>
      <c r="D47" s="352"/>
      <c r="E47" s="353"/>
      <c r="F47" s="353"/>
      <c r="G47" s="353"/>
      <c r="H47" s="353"/>
      <c r="I47" s="353"/>
      <c r="J47" s="358"/>
      <c r="K47" s="359"/>
      <c r="L47" s="353"/>
      <c r="M47" s="353"/>
      <c r="N47" s="358"/>
      <c r="O47" s="359"/>
      <c r="P47" s="360"/>
      <c r="Q47" s="360"/>
      <c r="R47" s="361"/>
      <c r="S47" s="357"/>
      <c r="T47" s="365"/>
    </row>
    <row r="48" spans="1:20" s="227" customFormat="1" ht="15" customHeight="1">
      <c r="A48" s="53"/>
      <c r="B48" s="438" t="s">
        <v>78</v>
      </c>
      <c r="C48" s="439"/>
      <c r="D48" s="44">
        <f aca="true" t="shared" si="29" ref="D48:J48">SUM(D49:D52)</f>
        <v>40138</v>
      </c>
      <c r="E48" s="47">
        <f t="shared" si="29"/>
        <v>19186</v>
      </c>
      <c r="F48" s="47">
        <f t="shared" si="29"/>
        <v>20952</v>
      </c>
      <c r="G48" s="47">
        <f t="shared" si="29"/>
        <v>39779</v>
      </c>
      <c r="H48" s="47">
        <f t="shared" si="29"/>
        <v>19001</v>
      </c>
      <c r="I48" s="47">
        <f t="shared" si="29"/>
        <v>20778</v>
      </c>
      <c r="J48" s="47">
        <f t="shared" si="29"/>
        <v>-359</v>
      </c>
      <c r="K48" s="376">
        <f>J48/D48*100</f>
        <v>-0.8944142707658578</v>
      </c>
      <c r="L48" s="47">
        <f>SUM(L49:L52)</f>
        <v>12896</v>
      </c>
      <c r="M48" s="47">
        <f>SUM(M49:M52)</f>
        <v>12963</v>
      </c>
      <c r="N48" s="47">
        <f>SUM(N49:N52)</f>
        <v>67</v>
      </c>
      <c r="O48" s="376">
        <f>N48/L48*100</f>
        <v>0.5195409429280397</v>
      </c>
      <c r="P48" s="378">
        <f>SUM(P49:P52)</f>
        <v>3.379312278221747</v>
      </c>
      <c r="Q48" s="228">
        <f>G48/M48</f>
        <v>3.0686569466944382</v>
      </c>
      <c r="R48" s="377">
        <f>H48/I48*100</f>
        <v>91.44768505149678</v>
      </c>
      <c r="S48" s="378">
        <f>G48/T48</f>
        <v>111.04318454624124</v>
      </c>
      <c r="T48" s="378">
        <f>SUM(T49:T52)</f>
        <v>358.23</v>
      </c>
    </row>
    <row r="49" spans="1:20" s="223" customFormat="1" ht="15" customHeight="1">
      <c r="A49" s="55"/>
      <c r="B49" s="55"/>
      <c r="C49" s="56" t="s">
        <v>79</v>
      </c>
      <c r="D49" s="352">
        <f>SUM(E49:F49)</f>
        <v>9106</v>
      </c>
      <c r="E49" s="353">
        <v>4182</v>
      </c>
      <c r="F49" s="353">
        <v>4924</v>
      </c>
      <c r="G49" s="353">
        <f>SUM(H49:I49)</f>
        <v>8927</v>
      </c>
      <c r="H49" s="366">
        <v>4114</v>
      </c>
      <c r="I49" s="366">
        <v>4813</v>
      </c>
      <c r="J49" s="362">
        <f>G49-D49</f>
        <v>-179</v>
      </c>
      <c r="K49" s="354">
        <f>J49/D49*100</f>
        <v>-1.9657368767845376</v>
      </c>
      <c r="L49" s="353">
        <v>3094</v>
      </c>
      <c r="M49" s="366">
        <v>3086</v>
      </c>
      <c r="N49" s="362">
        <f>M49-L49</f>
        <v>-8</v>
      </c>
      <c r="O49" s="354">
        <f>N49/L49*100</f>
        <v>-0.25856496444731736</v>
      </c>
      <c r="P49" s="355">
        <f>G49/$G$7*100</f>
        <v>0.7583680008970949</v>
      </c>
      <c r="Q49" s="355">
        <f>G49/M49</f>
        <v>2.8927414128321454</v>
      </c>
      <c r="R49" s="356">
        <f>H49/I49*100</f>
        <v>85.47683357573239</v>
      </c>
      <c r="S49" s="357">
        <f>G49/T49</f>
        <v>72.29510851959832</v>
      </c>
      <c r="T49" s="365">
        <v>123.48</v>
      </c>
    </row>
    <row r="50" spans="1:20" s="223" customFormat="1" ht="15" customHeight="1">
      <c r="A50" s="224"/>
      <c r="B50" s="224"/>
      <c r="C50" s="225" t="s">
        <v>80</v>
      </c>
      <c r="D50" s="352">
        <f>SUM(E50:F50)</f>
        <v>7157</v>
      </c>
      <c r="E50" s="353">
        <v>3373</v>
      </c>
      <c r="F50" s="353">
        <v>3784</v>
      </c>
      <c r="G50" s="353">
        <f>SUM(H50:I50)</f>
        <v>7116</v>
      </c>
      <c r="H50" s="366">
        <v>3348</v>
      </c>
      <c r="I50" s="366">
        <v>3768</v>
      </c>
      <c r="J50" s="362">
        <f>G50-D50</f>
        <v>-41</v>
      </c>
      <c r="K50" s="354">
        <f>J50/D50*100</f>
        <v>-0.5728657258627917</v>
      </c>
      <c r="L50" s="353">
        <v>2159</v>
      </c>
      <c r="M50" s="366">
        <v>2179</v>
      </c>
      <c r="N50" s="362">
        <f>M50-L50</f>
        <v>20</v>
      </c>
      <c r="O50" s="354">
        <f>N50/L50*100</f>
        <v>0.9263547938860583</v>
      </c>
      <c r="P50" s="355">
        <f>G50/$G$7*100</f>
        <v>0.604519625225017</v>
      </c>
      <c r="Q50" s="355">
        <f>G50/M50</f>
        <v>3.265718219366682</v>
      </c>
      <c r="R50" s="356">
        <f>H50/I50*100</f>
        <v>88.85350318471338</v>
      </c>
      <c r="S50" s="357">
        <f>G50/T50</f>
        <v>122.14212152420185</v>
      </c>
      <c r="T50" s="365">
        <v>58.26</v>
      </c>
    </row>
    <row r="51" spans="1:20" s="223" customFormat="1" ht="15" customHeight="1">
      <c r="A51" s="224"/>
      <c r="B51" s="224"/>
      <c r="C51" s="225" t="s">
        <v>81</v>
      </c>
      <c r="D51" s="352">
        <f>SUM(E51:F51)</f>
        <v>15421</v>
      </c>
      <c r="E51" s="353">
        <v>7601</v>
      </c>
      <c r="F51" s="353">
        <v>7820</v>
      </c>
      <c r="G51" s="353">
        <f>SUM(H51:I51)</f>
        <v>15336</v>
      </c>
      <c r="H51" s="366">
        <v>7529</v>
      </c>
      <c r="I51" s="366">
        <v>7807</v>
      </c>
      <c r="J51" s="362">
        <f>G51-D51</f>
        <v>-85</v>
      </c>
      <c r="K51" s="354">
        <f>J51/D51*100</f>
        <v>-0.5511964204655989</v>
      </c>
      <c r="L51" s="353">
        <v>5107</v>
      </c>
      <c r="M51" s="366">
        <v>5148</v>
      </c>
      <c r="N51" s="362">
        <f>M51-L51</f>
        <v>41</v>
      </c>
      <c r="O51" s="354">
        <f>N51/L51*100</f>
        <v>0.8028196592911689</v>
      </c>
      <c r="P51" s="355">
        <f>G51/$G$7*100</f>
        <v>1.3028264435709473</v>
      </c>
      <c r="Q51" s="355">
        <f>G51/M51</f>
        <v>2.979020979020979</v>
      </c>
      <c r="R51" s="356">
        <f>H51/I51*100</f>
        <v>96.43909312155758</v>
      </c>
      <c r="S51" s="357">
        <f>G51/T51</f>
        <v>124.61200942553019</v>
      </c>
      <c r="T51" s="365">
        <v>123.07</v>
      </c>
    </row>
    <row r="52" spans="1:20" s="223" customFormat="1" ht="15" customHeight="1">
      <c r="A52" s="224"/>
      <c r="B52" s="224"/>
      <c r="C52" s="225" t="s">
        <v>82</v>
      </c>
      <c r="D52" s="352">
        <f>SUM(E52:F52)</f>
        <v>8454</v>
      </c>
      <c r="E52" s="353">
        <v>4030</v>
      </c>
      <c r="F52" s="353">
        <v>4424</v>
      </c>
      <c r="G52" s="353">
        <f>SUM(H52:I52)</f>
        <v>8400</v>
      </c>
      <c r="H52" s="366">
        <v>4010</v>
      </c>
      <c r="I52" s="366">
        <v>4390</v>
      </c>
      <c r="J52" s="362">
        <f>G52-D52</f>
        <v>-54</v>
      </c>
      <c r="K52" s="354">
        <f>J52/D52*100</f>
        <v>-0.63875088715401</v>
      </c>
      <c r="L52" s="353">
        <v>2536</v>
      </c>
      <c r="M52" s="366">
        <v>2550</v>
      </c>
      <c r="N52" s="362">
        <f>M52-L52</f>
        <v>14</v>
      </c>
      <c r="O52" s="354">
        <f>N52/L52*100</f>
        <v>0.5520504731861199</v>
      </c>
      <c r="P52" s="355">
        <f>G52/$G$7*100</f>
        <v>0.7135982085286879</v>
      </c>
      <c r="Q52" s="355">
        <f>G52/M52</f>
        <v>3.2941176470588234</v>
      </c>
      <c r="R52" s="356">
        <f>H52/I52*100</f>
        <v>91.34396355353076</v>
      </c>
      <c r="S52" s="357">
        <f>G52/T52</f>
        <v>157.244477723699</v>
      </c>
      <c r="T52" s="365">
        <v>53.42</v>
      </c>
    </row>
    <row r="53" spans="1:20" ht="15" customHeight="1">
      <c r="A53" s="55"/>
      <c r="B53" s="55"/>
      <c r="C53" s="56"/>
      <c r="D53" s="352"/>
      <c r="E53" s="353"/>
      <c r="F53" s="353"/>
      <c r="G53" s="353"/>
      <c r="H53" s="353"/>
      <c r="I53" s="353"/>
      <c r="J53" s="358"/>
      <c r="K53" s="359"/>
      <c r="L53" s="353"/>
      <c r="M53" s="353"/>
      <c r="N53" s="358"/>
      <c r="O53" s="359"/>
      <c r="P53" s="360"/>
      <c r="Q53" s="360"/>
      <c r="R53" s="361"/>
      <c r="S53" s="357"/>
      <c r="T53" s="365"/>
    </row>
    <row r="54" spans="1:20" s="227" customFormat="1" ht="15" customHeight="1">
      <c r="A54" s="53"/>
      <c r="B54" s="438" t="s">
        <v>83</v>
      </c>
      <c r="C54" s="439"/>
      <c r="D54" s="44">
        <f>SUM(D55:D57)</f>
        <v>19041</v>
      </c>
      <c r="E54" s="47">
        <f aca="true" t="shared" si="30" ref="E54:P54">SUM(E55:E57)</f>
        <v>9106</v>
      </c>
      <c r="F54" s="47">
        <f t="shared" si="30"/>
        <v>9935</v>
      </c>
      <c r="G54" s="47">
        <f>SUM(G55:G57)</f>
        <v>18970</v>
      </c>
      <c r="H54" s="47">
        <f t="shared" si="30"/>
        <v>9057</v>
      </c>
      <c r="I54" s="47">
        <f t="shared" si="30"/>
        <v>9913</v>
      </c>
      <c r="J54" s="47">
        <f t="shared" si="30"/>
        <v>-71</v>
      </c>
      <c r="K54" s="376">
        <f>J54/D54*100</f>
        <v>-0.37287957565253926</v>
      </c>
      <c r="L54" s="47">
        <f t="shared" si="30"/>
        <v>5903</v>
      </c>
      <c r="M54" s="47">
        <f t="shared" si="30"/>
        <v>5955</v>
      </c>
      <c r="N54" s="47">
        <f t="shared" si="30"/>
        <v>52</v>
      </c>
      <c r="O54" s="376">
        <f>N54/L54*100</f>
        <v>0.8809080128748095</v>
      </c>
      <c r="P54" s="378">
        <f t="shared" si="30"/>
        <v>1.611542620927287</v>
      </c>
      <c r="Q54" s="228">
        <f>G54/M54</f>
        <v>3.1855583543240975</v>
      </c>
      <c r="R54" s="377">
        <f>H54/I54*100</f>
        <v>91.36487440734389</v>
      </c>
      <c r="S54" s="378">
        <f>G54/T54</f>
        <v>212.28737690241718</v>
      </c>
      <c r="T54" s="378">
        <f>SUM(T55:T57)</f>
        <v>89.36</v>
      </c>
    </row>
    <row r="55" spans="1:20" s="223" customFormat="1" ht="15" customHeight="1">
      <c r="A55" s="55"/>
      <c r="B55" s="55"/>
      <c r="C55" s="56" t="s">
        <v>84</v>
      </c>
      <c r="D55" s="352">
        <f>SUM(E55:F55)</f>
        <v>5604</v>
      </c>
      <c r="E55" s="353">
        <v>2694</v>
      </c>
      <c r="F55" s="353">
        <v>2910</v>
      </c>
      <c r="G55" s="353">
        <f>SUM(H55:I55)</f>
        <v>5586</v>
      </c>
      <c r="H55" s="366">
        <v>2686</v>
      </c>
      <c r="I55" s="366">
        <v>2900</v>
      </c>
      <c r="J55" s="362">
        <f>G55-D55</f>
        <v>-18</v>
      </c>
      <c r="K55" s="354">
        <f>J55/D55*100</f>
        <v>-0.32119914346895073</v>
      </c>
      <c r="L55" s="353">
        <v>1740</v>
      </c>
      <c r="M55" s="366">
        <v>1750</v>
      </c>
      <c r="N55" s="362">
        <f>M55-L55</f>
        <v>10</v>
      </c>
      <c r="O55" s="354">
        <f>N55/L55*100</f>
        <v>0.5747126436781609</v>
      </c>
      <c r="P55" s="355">
        <f>G55/$G$7*100</f>
        <v>0.47454280867157744</v>
      </c>
      <c r="Q55" s="355">
        <f>G55/M55</f>
        <v>3.192</v>
      </c>
      <c r="R55" s="356">
        <f>H55/I55*100</f>
        <v>92.62068965517241</v>
      </c>
      <c r="S55" s="357">
        <f>G55/T55</f>
        <v>206.88888888888889</v>
      </c>
      <c r="T55" s="365">
        <v>27</v>
      </c>
    </row>
    <row r="56" spans="1:20" s="223" customFormat="1" ht="15" customHeight="1">
      <c r="A56" s="224"/>
      <c r="B56" s="224"/>
      <c r="C56" s="225" t="s">
        <v>85</v>
      </c>
      <c r="D56" s="352">
        <f>SUM(E56:F56)</f>
        <v>8545</v>
      </c>
      <c r="E56" s="353">
        <v>4070</v>
      </c>
      <c r="F56" s="353">
        <v>4475</v>
      </c>
      <c r="G56" s="353">
        <f>SUM(H56:I56)</f>
        <v>8537</v>
      </c>
      <c r="H56" s="366">
        <v>4053</v>
      </c>
      <c r="I56" s="366">
        <v>4484</v>
      </c>
      <c r="J56" s="362">
        <f>G56-D56</f>
        <v>-8</v>
      </c>
      <c r="K56" s="354">
        <f>J56/D56*100</f>
        <v>-0.09362200117027501</v>
      </c>
      <c r="L56" s="353">
        <v>2665</v>
      </c>
      <c r="M56" s="366">
        <v>2708</v>
      </c>
      <c r="N56" s="362">
        <f>M56-L56</f>
        <v>43</v>
      </c>
      <c r="O56" s="354">
        <f>N56/L56*100</f>
        <v>1.6135084427767354</v>
      </c>
      <c r="P56" s="355">
        <f>G56/$G$7*100</f>
        <v>0.72523665550112</v>
      </c>
      <c r="Q56" s="355">
        <f>G56/M56</f>
        <v>3.152511078286558</v>
      </c>
      <c r="R56" s="356">
        <f>H56/I56*100</f>
        <v>90.38804638715433</v>
      </c>
      <c r="S56" s="357">
        <f>G56/T56</f>
        <v>179.42412778478354</v>
      </c>
      <c r="T56" s="365">
        <v>47.58</v>
      </c>
    </row>
    <row r="57" spans="1:20" s="223" customFormat="1" ht="15" customHeight="1">
      <c r="A57" s="224"/>
      <c r="B57" s="224"/>
      <c r="C57" s="225" t="s">
        <v>86</v>
      </c>
      <c r="D57" s="352">
        <f>SUM(E57:F57)</f>
        <v>4892</v>
      </c>
      <c r="E57" s="353">
        <v>2342</v>
      </c>
      <c r="F57" s="353">
        <v>2550</v>
      </c>
      <c r="G57" s="353">
        <f>SUM(H57:I57)</f>
        <v>4847</v>
      </c>
      <c r="H57" s="366">
        <v>2318</v>
      </c>
      <c r="I57" s="366">
        <v>2529</v>
      </c>
      <c r="J57" s="362">
        <f>G57-D57</f>
        <v>-45</v>
      </c>
      <c r="K57" s="354">
        <f>J57/D57*100</f>
        <v>-0.919869174161897</v>
      </c>
      <c r="L57" s="353">
        <v>1498</v>
      </c>
      <c r="M57" s="366">
        <v>1497</v>
      </c>
      <c r="N57" s="362">
        <f>M57-L57</f>
        <v>-1</v>
      </c>
      <c r="O57" s="354">
        <f>N57/L57*100</f>
        <v>-0.06675567423230974</v>
      </c>
      <c r="P57" s="355">
        <f>G57/$G$7*100</f>
        <v>0.4117631567545893</v>
      </c>
      <c r="Q57" s="355">
        <f>G57/M57</f>
        <v>3.237808951235805</v>
      </c>
      <c r="R57" s="356">
        <f>H57/I57*100</f>
        <v>91.65678133649664</v>
      </c>
      <c r="S57" s="357">
        <f>G57/T57</f>
        <v>327.94316644113667</v>
      </c>
      <c r="T57" s="365">
        <v>14.78</v>
      </c>
    </row>
    <row r="58" spans="1:20" ht="15" customHeight="1">
      <c r="A58" s="55"/>
      <c r="B58" s="55"/>
      <c r="C58" s="56"/>
      <c r="D58" s="352"/>
      <c r="E58" s="353"/>
      <c r="F58" s="353"/>
      <c r="G58" s="353"/>
      <c r="H58" s="353"/>
      <c r="I58" s="353"/>
      <c r="J58" s="358"/>
      <c r="K58" s="359"/>
      <c r="L58" s="353"/>
      <c r="M58" s="353"/>
      <c r="N58" s="358"/>
      <c r="O58" s="359"/>
      <c r="P58" s="360"/>
      <c r="Q58" s="360"/>
      <c r="R58" s="361"/>
      <c r="S58" s="357"/>
      <c r="T58" s="365"/>
    </row>
    <row r="59" spans="1:20" s="227" customFormat="1" ht="15" customHeight="1">
      <c r="A59" s="53"/>
      <c r="B59" s="438" t="s">
        <v>87</v>
      </c>
      <c r="C59" s="439"/>
      <c r="D59" s="44">
        <f aca="true" t="shared" si="31" ref="D59:J59">SUM(D60:D63)</f>
        <v>33243</v>
      </c>
      <c r="E59" s="47">
        <f t="shared" si="31"/>
        <v>15403</v>
      </c>
      <c r="F59" s="47">
        <f t="shared" si="31"/>
        <v>17840</v>
      </c>
      <c r="G59" s="47">
        <f t="shared" si="31"/>
        <v>32670</v>
      </c>
      <c r="H59" s="47">
        <f t="shared" si="31"/>
        <v>15096</v>
      </c>
      <c r="I59" s="47">
        <f t="shared" si="31"/>
        <v>17574</v>
      </c>
      <c r="J59" s="47">
        <f t="shared" si="31"/>
        <v>-573</v>
      </c>
      <c r="K59" s="376">
        <f>J59/D59*100</f>
        <v>-1.723671148813284</v>
      </c>
      <c r="L59" s="47">
        <f>SUM(L60:L63)</f>
        <v>12082</v>
      </c>
      <c r="M59" s="47">
        <f>SUM(M60:M63)</f>
        <v>12095</v>
      </c>
      <c r="N59" s="47">
        <f>SUM(N60:N63)</f>
        <v>13</v>
      </c>
      <c r="O59" s="376">
        <f>N59/L59*100</f>
        <v>0.10759807978811456</v>
      </c>
      <c r="P59" s="378">
        <f>SUM(P60:P63)</f>
        <v>2.7753873181705044</v>
      </c>
      <c r="Q59" s="228">
        <f>G59/M59</f>
        <v>2.7011161637040098</v>
      </c>
      <c r="R59" s="377">
        <f>H59/I59*100</f>
        <v>85.89962444520313</v>
      </c>
      <c r="S59" s="378">
        <f>G59/T59</f>
        <v>58.295564041254764</v>
      </c>
      <c r="T59" s="378">
        <f>SUM(T60:T63)</f>
        <v>560.4200000000001</v>
      </c>
    </row>
    <row r="60" spans="1:20" s="223" customFormat="1" ht="15" customHeight="1">
      <c r="A60" s="55"/>
      <c r="B60" s="55"/>
      <c r="C60" s="56" t="s">
        <v>88</v>
      </c>
      <c r="D60" s="352">
        <f>SUM(E60:F60)</f>
        <v>10777</v>
      </c>
      <c r="E60" s="353">
        <v>5111</v>
      </c>
      <c r="F60" s="353">
        <v>5666</v>
      </c>
      <c r="G60" s="353">
        <f>SUM(H60:I60)</f>
        <v>10610</v>
      </c>
      <c r="H60" s="366">
        <v>5011</v>
      </c>
      <c r="I60" s="366">
        <v>5599</v>
      </c>
      <c r="J60" s="362">
        <f>G60-D60</f>
        <v>-167</v>
      </c>
      <c r="K60" s="354">
        <f>J60/D60*100</f>
        <v>-1.549596362624107</v>
      </c>
      <c r="L60" s="353">
        <v>3780</v>
      </c>
      <c r="M60" s="366">
        <v>3762</v>
      </c>
      <c r="N60" s="362">
        <f>M60-L60</f>
        <v>-18</v>
      </c>
      <c r="O60" s="354">
        <f>N60/L60*100</f>
        <v>-0.4761904761904762</v>
      </c>
      <c r="P60" s="355">
        <f>G60/$G$7*100</f>
        <v>0.9013424991058785</v>
      </c>
      <c r="Q60" s="355">
        <f>G60/M60</f>
        <v>2.8203083466241363</v>
      </c>
      <c r="R60" s="356">
        <f>H60/I60*100</f>
        <v>89.49812466511877</v>
      </c>
      <c r="S60" s="357">
        <f>G60/T60</f>
        <v>57.90220475878629</v>
      </c>
      <c r="T60" s="365">
        <v>183.24</v>
      </c>
    </row>
    <row r="61" spans="1:20" s="223" customFormat="1" ht="15" customHeight="1">
      <c r="A61" s="224"/>
      <c r="B61" s="224"/>
      <c r="C61" s="225" t="s">
        <v>89</v>
      </c>
      <c r="D61" s="352">
        <f>SUM(E61:F61)</f>
        <v>7571</v>
      </c>
      <c r="E61" s="353">
        <v>3402</v>
      </c>
      <c r="F61" s="353">
        <v>4169</v>
      </c>
      <c r="G61" s="353">
        <f>SUM(H61:I61)</f>
        <v>7468</v>
      </c>
      <c r="H61" s="366">
        <v>3358</v>
      </c>
      <c r="I61" s="366">
        <v>4110</v>
      </c>
      <c r="J61" s="362">
        <f>G61-D61</f>
        <v>-103</v>
      </c>
      <c r="K61" s="354">
        <f>J61/D61*100</f>
        <v>-1.3604543653414343</v>
      </c>
      <c r="L61" s="353">
        <v>3106</v>
      </c>
      <c r="M61" s="366">
        <v>3118</v>
      </c>
      <c r="N61" s="362">
        <f>M61-L61</f>
        <v>12</v>
      </c>
      <c r="O61" s="354">
        <f>N61/L61*100</f>
        <v>0.38634900193174504</v>
      </c>
      <c r="P61" s="355">
        <f>G61/$G$7*100</f>
        <v>0.6344227882490764</v>
      </c>
      <c r="Q61" s="355">
        <f>G61/M61</f>
        <v>2.3951250801796022</v>
      </c>
      <c r="R61" s="356">
        <f>H61/I61*100</f>
        <v>81.70316301703163</v>
      </c>
      <c r="S61" s="357">
        <f>G61/T61</f>
        <v>47.3978167047474</v>
      </c>
      <c r="T61" s="365">
        <v>157.56</v>
      </c>
    </row>
    <row r="62" spans="1:20" s="223" customFormat="1" ht="15" customHeight="1">
      <c r="A62" s="224"/>
      <c r="B62" s="224"/>
      <c r="C62" s="225" t="s">
        <v>90</v>
      </c>
      <c r="D62" s="352">
        <f>SUM(E62:F62)</f>
        <v>10680</v>
      </c>
      <c r="E62" s="353">
        <v>4947</v>
      </c>
      <c r="F62" s="353">
        <v>5733</v>
      </c>
      <c r="G62" s="353">
        <f>SUM(H62:I62)</f>
        <v>10549</v>
      </c>
      <c r="H62" s="366">
        <v>4887</v>
      </c>
      <c r="I62" s="366">
        <v>5662</v>
      </c>
      <c r="J62" s="362">
        <f>G62-D62</f>
        <v>-131</v>
      </c>
      <c r="K62" s="354">
        <f>J62/D62*100</f>
        <v>-1.2265917602996255</v>
      </c>
      <c r="L62" s="353">
        <v>3851</v>
      </c>
      <c r="M62" s="366">
        <v>3878</v>
      </c>
      <c r="N62" s="362">
        <f>M62-L62</f>
        <v>27</v>
      </c>
      <c r="O62" s="354">
        <f>N62/L62*100</f>
        <v>0.7011165930927032</v>
      </c>
      <c r="P62" s="355">
        <f>G62/$G$7*100</f>
        <v>0.8961604168772773</v>
      </c>
      <c r="Q62" s="355">
        <f>G62/M62</f>
        <v>2.720216606498195</v>
      </c>
      <c r="R62" s="356">
        <f>H62/I62*100</f>
        <v>86.31225715294948</v>
      </c>
      <c r="S62" s="357">
        <f>G62/T62</f>
        <v>91.34915136820229</v>
      </c>
      <c r="T62" s="365">
        <v>115.48</v>
      </c>
    </row>
    <row r="63" spans="1:20" s="223" customFormat="1" ht="15" customHeight="1">
      <c r="A63" s="224"/>
      <c r="B63" s="224"/>
      <c r="C63" s="225" t="s">
        <v>91</v>
      </c>
      <c r="D63" s="352">
        <f>SUM(E63:F63)</f>
        <v>4215</v>
      </c>
      <c r="E63" s="353">
        <v>1943</v>
      </c>
      <c r="F63" s="353">
        <v>2272</v>
      </c>
      <c r="G63" s="353">
        <f>SUM(H63:I63)</f>
        <v>4043</v>
      </c>
      <c r="H63" s="366">
        <v>1840</v>
      </c>
      <c r="I63" s="366">
        <v>2203</v>
      </c>
      <c r="J63" s="362">
        <f>G63-D63</f>
        <v>-172</v>
      </c>
      <c r="K63" s="354">
        <f>J63/D63*100</f>
        <v>-4.080664294187426</v>
      </c>
      <c r="L63" s="353">
        <v>1345</v>
      </c>
      <c r="M63" s="366">
        <v>1337</v>
      </c>
      <c r="N63" s="362">
        <f>M63-L63</f>
        <v>-8</v>
      </c>
      <c r="O63" s="354">
        <f>N63/L63*100</f>
        <v>-0.5947955390334573</v>
      </c>
      <c r="P63" s="355">
        <f>G63/$G$7*100</f>
        <v>0.343461613938272</v>
      </c>
      <c r="Q63" s="355">
        <f>G63/M63</f>
        <v>3.023934181002244</v>
      </c>
      <c r="R63" s="356">
        <f>H63/I63*100</f>
        <v>83.5224693599637</v>
      </c>
      <c r="S63" s="357">
        <f>G63/T63</f>
        <v>38.822738621087</v>
      </c>
      <c r="T63" s="365">
        <v>104.14</v>
      </c>
    </row>
    <row r="64" spans="1:20" ht="15" customHeight="1">
      <c r="A64" s="55"/>
      <c r="B64" s="55"/>
      <c r="C64" s="56"/>
      <c r="D64" s="352"/>
      <c r="E64" s="353"/>
      <c r="F64" s="353"/>
      <c r="G64" s="353"/>
      <c r="H64" s="353"/>
      <c r="I64" s="353"/>
      <c r="J64" s="358"/>
      <c r="K64" s="359"/>
      <c r="L64" s="353"/>
      <c r="M64" s="353"/>
      <c r="N64" s="358"/>
      <c r="O64" s="359"/>
      <c r="P64" s="360"/>
      <c r="Q64" s="360"/>
      <c r="R64" s="361"/>
      <c r="S64" s="357"/>
      <c r="T64" s="365"/>
    </row>
    <row r="65" spans="1:20" s="227" customFormat="1" ht="15" customHeight="1">
      <c r="A65" s="53"/>
      <c r="B65" s="438" t="s">
        <v>92</v>
      </c>
      <c r="C65" s="439"/>
      <c r="D65" s="44">
        <f aca="true" t="shared" si="32" ref="D65:J65">SUM(D66)</f>
        <v>7369</v>
      </c>
      <c r="E65" s="47">
        <f t="shared" si="32"/>
        <v>3447</v>
      </c>
      <c r="F65" s="47">
        <f t="shared" si="32"/>
        <v>3922</v>
      </c>
      <c r="G65" s="47">
        <f t="shared" si="32"/>
        <v>7271</v>
      </c>
      <c r="H65" s="47">
        <f t="shared" si="32"/>
        <v>3405</v>
      </c>
      <c r="I65" s="47">
        <f t="shared" si="32"/>
        <v>3866</v>
      </c>
      <c r="J65" s="47">
        <f t="shared" si="32"/>
        <v>-98</v>
      </c>
      <c r="K65" s="376">
        <f>J65/D65*100</f>
        <v>-1.3298955082100692</v>
      </c>
      <c r="L65" s="47">
        <f>SUM(L66)</f>
        <v>2504</v>
      </c>
      <c r="M65" s="47">
        <f>SUM(M66)</f>
        <v>2531</v>
      </c>
      <c r="N65" s="47">
        <f>SUM(N66)</f>
        <v>27</v>
      </c>
      <c r="O65" s="376">
        <f>N65/L65*100</f>
        <v>1.0782747603833864</v>
      </c>
      <c r="P65" s="378">
        <f>SUM(P66)</f>
        <v>0.617687211215725</v>
      </c>
      <c r="Q65" s="228">
        <f>G65/M65</f>
        <v>2.872777558277361</v>
      </c>
      <c r="R65" s="377">
        <f>H65/I65*100</f>
        <v>88.0755302638386</v>
      </c>
      <c r="S65" s="378">
        <f>G65/T65</f>
        <v>135.07337915660412</v>
      </c>
      <c r="T65" s="378">
        <f>SUM(T66)</f>
        <v>53.83</v>
      </c>
    </row>
    <row r="66" spans="1:20" s="223" customFormat="1" ht="15" customHeight="1">
      <c r="A66" s="57"/>
      <c r="B66" s="57"/>
      <c r="C66" s="58" t="s">
        <v>93</v>
      </c>
      <c r="D66" s="367">
        <f>SUM(E66:F66)</f>
        <v>7369</v>
      </c>
      <c r="E66" s="368">
        <v>3447</v>
      </c>
      <c r="F66" s="368">
        <v>3922</v>
      </c>
      <c r="G66" s="368">
        <f>SUM(H66:I66)</f>
        <v>7271</v>
      </c>
      <c r="H66" s="369">
        <v>3405</v>
      </c>
      <c r="I66" s="369">
        <v>3866</v>
      </c>
      <c r="J66" s="370">
        <f>G66-D66</f>
        <v>-98</v>
      </c>
      <c r="K66" s="371">
        <f>J66/D66*100</f>
        <v>-1.3298955082100692</v>
      </c>
      <c r="L66" s="368">
        <v>2504</v>
      </c>
      <c r="M66" s="369">
        <v>2531</v>
      </c>
      <c r="N66" s="370">
        <f>M66-L66</f>
        <v>27</v>
      </c>
      <c r="O66" s="371">
        <f>N66/L66*100</f>
        <v>1.0782747603833864</v>
      </c>
      <c r="P66" s="372">
        <f>G66/$G$7*100</f>
        <v>0.617687211215725</v>
      </c>
      <c r="Q66" s="372">
        <f>G66/M66</f>
        <v>2.872777558277361</v>
      </c>
      <c r="R66" s="373">
        <f>H66/I66*100</f>
        <v>88.0755302638386</v>
      </c>
      <c r="S66" s="374">
        <f>G66/T66</f>
        <v>135.07337915660412</v>
      </c>
      <c r="T66" s="375">
        <v>53.83</v>
      </c>
    </row>
    <row r="67" spans="1:20" ht="14.25">
      <c r="A67" s="55" t="s">
        <v>103</v>
      </c>
      <c r="B67" s="55"/>
      <c r="C67" s="55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60"/>
      <c r="O67" s="59"/>
      <c r="P67" s="59"/>
      <c r="Q67" s="59"/>
      <c r="R67" s="59"/>
      <c r="S67" s="59"/>
      <c r="T67" s="59"/>
    </row>
    <row r="68" spans="1:20" ht="14.25">
      <c r="A68" s="55" t="s">
        <v>104</v>
      </c>
      <c r="B68" s="55"/>
      <c r="C68" s="55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61"/>
      <c r="O68" s="32"/>
      <c r="P68" s="32"/>
      <c r="Q68" s="32"/>
      <c r="R68" s="32"/>
      <c r="S68" s="32"/>
      <c r="T68" s="32"/>
    </row>
    <row r="69" spans="1:20" ht="14.25">
      <c r="A69" s="55" t="s">
        <v>105</v>
      </c>
      <c r="B69" s="55"/>
      <c r="C69" s="55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61"/>
      <c r="O69" s="32"/>
      <c r="P69" s="32"/>
      <c r="Q69" s="32"/>
      <c r="R69" s="32"/>
      <c r="S69" s="32"/>
      <c r="T69" s="32"/>
    </row>
    <row r="70" spans="1:20" ht="14.25">
      <c r="A70" s="55" t="s">
        <v>106</v>
      </c>
      <c r="B70" s="55"/>
      <c r="C70" s="55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61"/>
      <c r="O70" s="32"/>
      <c r="P70" s="32"/>
      <c r="Q70" s="32"/>
      <c r="R70" s="32"/>
      <c r="S70" s="32"/>
      <c r="T70" s="32"/>
    </row>
  </sheetData>
  <sheetProtection/>
  <mergeCells count="35">
    <mergeCell ref="A2:T2"/>
    <mergeCell ref="A4:C5"/>
    <mergeCell ref="G4:I4"/>
    <mergeCell ref="J4:K4"/>
    <mergeCell ref="M4:M5"/>
    <mergeCell ref="N4:O4"/>
    <mergeCell ref="P4:P5"/>
    <mergeCell ref="Q4:Q5"/>
    <mergeCell ref="R4:R5"/>
    <mergeCell ref="S4:S5"/>
    <mergeCell ref="A9:C9"/>
    <mergeCell ref="A10:C10"/>
    <mergeCell ref="A12:C12"/>
    <mergeCell ref="A13:C13"/>
    <mergeCell ref="T4:T5"/>
    <mergeCell ref="A7:C7"/>
    <mergeCell ref="D4:F4"/>
    <mergeCell ref="L4:L5"/>
    <mergeCell ref="B19:C19"/>
    <mergeCell ref="B20:C20"/>
    <mergeCell ref="B21:C21"/>
    <mergeCell ref="B22:C22"/>
    <mergeCell ref="B15:C15"/>
    <mergeCell ref="B16:C16"/>
    <mergeCell ref="B17:C17"/>
    <mergeCell ref="B18:C18"/>
    <mergeCell ref="B25:C25"/>
    <mergeCell ref="B23:C23"/>
    <mergeCell ref="B65:C65"/>
    <mergeCell ref="B28:C28"/>
    <mergeCell ref="B34:C34"/>
    <mergeCell ref="B44:C44"/>
    <mergeCell ref="B48:C48"/>
    <mergeCell ref="B54:C54"/>
    <mergeCell ref="B59:C59"/>
  </mergeCells>
  <printOptions/>
  <pageMargins left="0.9055118110236221" right="0.31496062992125984" top="0.5118110236220472" bottom="0.5118110236220472" header="0.5118110236220472" footer="0.5118110236220472"/>
  <pageSetup fitToHeight="1" fitToWidth="1" horizontalDpi="600" verticalDpi="600" orientation="landscape" paperSize="8" scale="76" r:id="rId1"/>
  <headerFooter alignWithMargins="0">
    <oddHeader>&amp;R&amp;F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75"/>
  <sheetViews>
    <sheetView zoomScalePageLayoutView="0" workbookViewId="0" topLeftCell="A1">
      <selection activeCell="A1" sqref="A1"/>
    </sheetView>
  </sheetViews>
  <sheetFormatPr defaultColWidth="10.59765625" defaultRowHeight="15"/>
  <cols>
    <col min="1" max="2" width="2.09765625" style="34" customWidth="1"/>
    <col min="3" max="3" width="10.3984375" style="34" customWidth="1"/>
    <col min="4" max="4" width="12.09765625" style="34" customWidth="1"/>
    <col min="5" max="7" width="9.8984375" style="34" customWidth="1"/>
    <col min="8" max="8" width="12.3984375" style="34" customWidth="1"/>
    <col min="9" max="11" width="9.8984375" style="34" customWidth="1"/>
    <col min="12" max="12" width="12.3984375" style="34" customWidth="1"/>
    <col min="13" max="15" width="9.8984375" style="34" customWidth="1"/>
    <col min="16" max="16" width="11.5" style="34" customWidth="1"/>
    <col min="17" max="19" width="9.8984375" style="34" customWidth="1"/>
    <col min="20" max="20" width="12.3984375" style="34" customWidth="1"/>
    <col min="21" max="23" width="9.8984375" style="34" customWidth="1"/>
    <col min="24" max="24" width="12" style="34" customWidth="1"/>
    <col min="25" max="27" width="9.8984375" style="34" customWidth="1"/>
    <col min="28" max="16384" width="10.59765625" style="34" customWidth="1"/>
  </cols>
  <sheetData>
    <row r="1" spans="1:27" s="63" customFormat="1" ht="19.5" customHeight="1">
      <c r="A1" s="62" t="s">
        <v>114</v>
      </c>
      <c r="H1" s="64"/>
      <c r="I1" s="64"/>
      <c r="J1" s="64"/>
      <c r="K1" s="64"/>
      <c r="L1" s="64"/>
      <c r="M1" s="64"/>
      <c r="N1" s="64"/>
      <c r="O1" s="64"/>
      <c r="P1" s="64"/>
      <c r="Q1" s="64"/>
      <c r="AA1" s="65" t="s">
        <v>115</v>
      </c>
    </row>
    <row r="2" spans="1:31" ht="19.5" customHeight="1">
      <c r="A2" s="466" t="s">
        <v>116</v>
      </c>
      <c r="B2" s="466"/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6"/>
      <c r="P2" s="466"/>
      <c r="Q2" s="466"/>
      <c r="R2" s="466"/>
      <c r="S2" s="466"/>
      <c r="T2" s="466"/>
      <c r="U2" s="466"/>
      <c r="V2" s="466"/>
      <c r="W2" s="466"/>
      <c r="X2" s="466"/>
      <c r="Y2" s="466"/>
      <c r="Z2" s="466"/>
      <c r="AA2" s="466"/>
      <c r="AE2" s="63"/>
    </row>
    <row r="3" spans="1:31" ht="15.75" customHeight="1" thickBot="1">
      <c r="A3" s="66"/>
      <c r="B3" s="66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8"/>
      <c r="U3" s="67"/>
      <c r="V3" s="67"/>
      <c r="W3" s="67"/>
      <c r="X3" s="68"/>
      <c r="Y3" s="67"/>
      <c r="Z3" s="67"/>
      <c r="AA3" s="67"/>
      <c r="AE3" s="63"/>
    </row>
    <row r="4" spans="1:31" ht="15.75" customHeight="1">
      <c r="A4" s="467" t="s">
        <v>117</v>
      </c>
      <c r="B4" s="468"/>
      <c r="C4" s="469"/>
      <c r="D4" s="462" t="s">
        <v>397</v>
      </c>
      <c r="E4" s="463"/>
      <c r="F4" s="463"/>
      <c r="G4" s="464"/>
      <c r="H4" s="462" t="s">
        <v>398</v>
      </c>
      <c r="I4" s="463"/>
      <c r="J4" s="463"/>
      <c r="K4" s="464"/>
      <c r="L4" s="462" t="s">
        <v>399</v>
      </c>
      <c r="M4" s="463"/>
      <c r="N4" s="463"/>
      <c r="O4" s="464"/>
      <c r="P4" s="462" t="s">
        <v>402</v>
      </c>
      <c r="Q4" s="463"/>
      <c r="R4" s="463"/>
      <c r="S4" s="464"/>
      <c r="T4" s="462" t="s">
        <v>400</v>
      </c>
      <c r="U4" s="463"/>
      <c r="V4" s="463"/>
      <c r="W4" s="464"/>
      <c r="X4" s="462" t="s">
        <v>401</v>
      </c>
      <c r="Y4" s="463"/>
      <c r="Z4" s="463"/>
      <c r="AA4" s="463"/>
      <c r="AE4" s="63"/>
    </row>
    <row r="5" spans="1:31" ht="15.75" customHeight="1">
      <c r="A5" s="470"/>
      <c r="B5" s="470"/>
      <c r="C5" s="471"/>
      <c r="D5" s="69" t="s">
        <v>118</v>
      </c>
      <c r="E5" s="69" t="s">
        <v>119</v>
      </c>
      <c r="F5" s="69" t="s">
        <v>120</v>
      </c>
      <c r="G5" s="69" t="s">
        <v>121</v>
      </c>
      <c r="H5" s="69" t="s">
        <v>118</v>
      </c>
      <c r="I5" s="69" t="s">
        <v>119</v>
      </c>
      <c r="J5" s="69" t="s">
        <v>120</v>
      </c>
      <c r="K5" s="69" t="s">
        <v>121</v>
      </c>
      <c r="L5" s="69" t="s">
        <v>118</v>
      </c>
      <c r="M5" s="69" t="s">
        <v>119</v>
      </c>
      <c r="N5" s="69" t="s">
        <v>120</v>
      </c>
      <c r="O5" s="69" t="s">
        <v>121</v>
      </c>
      <c r="P5" s="69" t="s">
        <v>118</v>
      </c>
      <c r="Q5" s="69" t="s">
        <v>119</v>
      </c>
      <c r="R5" s="69" t="s">
        <v>120</v>
      </c>
      <c r="S5" s="69" t="s">
        <v>121</v>
      </c>
      <c r="T5" s="69" t="s">
        <v>118</v>
      </c>
      <c r="U5" s="69" t="s">
        <v>119</v>
      </c>
      <c r="V5" s="69" t="s">
        <v>120</v>
      </c>
      <c r="W5" s="69" t="s">
        <v>121</v>
      </c>
      <c r="X5" s="69" t="s">
        <v>118</v>
      </c>
      <c r="Y5" s="69" t="s">
        <v>119</v>
      </c>
      <c r="Z5" s="69" t="s">
        <v>120</v>
      </c>
      <c r="AA5" s="208" t="s">
        <v>121</v>
      </c>
      <c r="AE5" s="63"/>
    </row>
    <row r="6" spans="1:31" s="232" customFormat="1" ht="15.75" customHeight="1">
      <c r="A6" s="230"/>
      <c r="B6" s="230"/>
      <c r="C6" s="231"/>
      <c r="D6" s="222" t="s">
        <v>43</v>
      </c>
      <c r="E6" s="222" t="s">
        <v>44</v>
      </c>
      <c r="F6" s="222" t="s">
        <v>107</v>
      </c>
      <c r="G6" s="222" t="s">
        <v>44</v>
      </c>
      <c r="H6" s="222" t="s">
        <v>43</v>
      </c>
      <c r="I6" s="222" t="s">
        <v>44</v>
      </c>
      <c r="J6" s="222" t="s">
        <v>107</v>
      </c>
      <c r="K6" s="222" t="s">
        <v>44</v>
      </c>
      <c r="L6" s="222" t="s">
        <v>43</v>
      </c>
      <c r="M6" s="222" t="s">
        <v>44</v>
      </c>
      <c r="N6" s="222" t="s">
        <v>107</v>
      </c>
      <c r="O6" s="222" t="s">
        <v>44</v>
      </c>
      <c r="P6" s="222" t="s">
        <v>43</v>
      </c>
      <c r="Q6" s="222" t="s">
        <v>44</v>
      </c>
      <c r="R6" s="222" t="s">
        <v>107</v>
      </c>
      <c r="S6" s="222" t="s">
        <v>44</v>
      </c>
      <c r="T6" s="222" t="s">
        <v>43</v>
      </c>
      <c r="U6" s="222" t="s">
        <v>44</v>
      </c>
      <c r="V6" s="222" t="s">
        <v>107</v>
      </c>
      <c r="W6" s="222" t="s">
        <v>44</v>
      </c>
      <c r="X6" s="222" t="s">
        <v>43</v>
      </c>
      <c r="Y6" s="222" t="s">
        <v>44</v>
      </c>
      <c r="Z6" s="222" t="s">
        <v>107</v>
      </c>
      <c r="AA6" s="222" t="s">
        <v>44</v>
      </c>
      <c r="AE6" s="233"/>
    </row>
    <row r="7" spans="1:31" s="238" customFormat="1" ht="15.75" customHeight="1">
      <c r="A7" s="460" t="s">
        <v>46</v>
      </c>
      <c r="B7" s="465"/>
      <c r="C7" s="461"/>
      <c r="D7" s="47">
        <f>SUM(D9:D10)</f>
        <v>1069872</v>
      </c>
      <c r="E7" s="249">
        <v>6.7</v>
      </c>
      <c r="F7" s="47">
        <f>SUM(F9:F10)</f>
        <v>290183</v>
      </c>
      <c r="G7" s="249">
        <v>14</v>
      </c>
      <c r="H7" s="47">
        <f>SUM(H9:H10)</f>
        <v>1119304</v>
      </c>
      <c r="I7" s="249">
        <f>(H7-D7)/D7*100</f>
        <v>4.62036580076869</v>
      </c>
      <c r="J7" s="47">
        <f>SUM(J9:J10)</f>
        <v>322071</v>
      </c>
      <c r="K7" s="249">
        <f>(J7-F7)/F7*100</f>
        <v>10.988927676672997</v>
      </c>
      <c r="L7" s="47">
        <f>SUM(L9:L10)</f>
        <v>1152325</v>
      </c>
      <c r="M7" s="249">
        <f>(L7-H7)/H7*100</f>
        <v>2.9501368707696924</v>
      </c>
      <c r="N7" s="47">
        <f>SUM(N9:N10)</f>
        <v>338066</v>
      </c>
      <c r="O7" s="249">
        <f>(N7-J7)/J7*100</f>
        <v>4.966296251447662</v>
      </c>
      <c r="P7" s="47">
        <f>SUM(P9:P10)</f>
        <v>1164628</v>
      </c>
      <c r="Q7" s="145">
        <f>(P7-L7)/L7*100</f>
        <v>1.0676675417091532</v>
      </c>
      <c r="R7" s="47">
        <f>SUM(R9:R10)</f>
        <v>361157</v>
      </c>
      <c r="S7" s="249">
        <f>(R7-N7)/N7*100</f>
        <v>6.830323073009413</v>
      </c>
      <c r="T7" s="47">
        <f>SUM(T9:T10)</f>
        <v>1180068</v>
      </c>
      <c r="U7" s="249">
        <f>(T7-P7)/P7*100</f>
        <v>1.3257452164983152</v>
      </c>
      <c r="V7" s="47">
        <f>SUM(V9:V10)</f>
        <v>390212</v>
      </c>
      <c r="W7" s="249">
        <f>(V7-R7)/R7*100</f>
        <v>8.044977668991601</v>
      </c>
      <c r="X7" s="47">
        <f>SUM(X9:X10)</f>
        <v>1180977</v>
      </c>
      <c r="Y7" s="249">
        <f>(X7-T7)/T7*100</f>
        <v>0.07702945931929348</v>
      </c>
      <c r="Z7" s="47">
        <f>SUM(Z9:Z10)</f>
        <v>411341</v>
      </c>
      <c r="AA7" s="249">
        <f>(Z7-V7)/V7*100</f>
        <v>5.414748905723043</v>
      </c>
      <c r="AB7" s="237"/>
      <c r="AC7" s="237"/>
      <c r="AE7" s="239"/>
    </row>
    <row r="8" spans="1:31" ht="15.75" customHeight="1">
      <c r="A8" s="73"/>
      <c r="B8" s="74"/>
      <c r="C8" s="75"/>
      <c r="D8" s="47"/>
      <c r="E8" s="249"/>
      <c r="F8" s="47"/>
      <c r="G8" s="249"/>
      <c r="H8" s="47"/>
      <c r="I8" s="249"/>
      <c r="J8" s="47"/>
      <c r="K8" s="249"/>
      <c r="L8" s="47"/>
      <c r="M8" s="249"/>
      <c r="N8" s="47"/>
      <c r="O8" s="249"/>
      <c r="P8" s="47"/>
      <c r="Q8" s="145"/>
      <c r="R8" s="47"/>
      <c r="S8" s="249"/>
      <c r="T8" s="47"/>
      <c r="U8" s="249"/>
      <c r="V8" s="47"/>
      <c r="W8" s="249"/>
      <c r="X8" s="47"/>
      <c r="Y8" s="249"/>
      <c r="Z8" s="47"/>
      <c r="AA8" s="249"/>
      <c r="AB8" s="72"/>
      <c r="AC8" s="72"/>
      <c r="AE8" s="63"/>
    </row>
    <row r="9" spans="1:31" s="238" customFormat="1" ht="15.75" customHeight="1">
      <c r="A9" s="460" t="s">
        <v>47</v>
      </c>
      <c r="B9" s="465"/>
      <c r="C9" s="461"/>
      <c r="D9" s="47">
        <f>SUM(D15:D22)</f>
        <v>733001</v>
      </c>
      <c r="E9" s="249">
        <v>7.2</v>
      </c>
      <c r="F9" s="47">
        <f>SUM(F15:F22)</f>
        <v>206298</v>
      </c>
      <c r="G9" s="249">
        <v>14.9</v>
      </c>
      <c r="H9" s="47">
        <f>SUM(H15:H22)</f>
        <v>770252</v>
      </c>
      <c r="I9" s="249">
        <f>(H9-D9)/D9*100</f>
        <v>5.081984881330312</v>
      </c>
      <c r="J9" s="47">
        <f>SUM(J15:J22)</f>
        <v>229512</v>
      </c>
      <c r="K9" s="249">
        <f>(J9-F9)/F9*100</f>
        <v>11.252653927813164</v>
      </c>
      <c r="L9" s="47">
        <f>SUM(L15:L22)</f>
        <v>794811</v>
      </c>
      <c r="M9" s="249">
        <f>(L9-H9)/H9*100</f>
        <v>3.1884370309976475</v>
      </c>
      <c r="N9" s="47">
        <f>SUM(N15:N22)</f>
        <v>241051</v>
      </c>
      <c r="O9" s="249">
        <f>(N9-J9)/J9*100</f>
        <v>5.027623827947994</v>
      </c>
      <c r="P9" s="47">
        <f>SUM(P15:P22)</f>
        <v>807536</v>
      </c>
      <c r="Q9" s="145">
        <f>(P9-L9)/L9*100</f>
        <v>1.601009548181895</v>
      </c>
      <c r="R9" s="47">
        <f>SUM(R15:R22)</f>
        <v>258990</v>
      </c>
      <c r="S9" s="249">
        <f>(R9-N9)/N9*100</f>
        <v>7.44199360301347</v>
      </c>
      <c r="T9" s="47">
        <f>SUM(T15:T22)</f>
        <v>820354</v>
      </c>
      <c r="U9" s="249">
        <f>(T9-P9)/P9*100</f>
        <v>1.5872976560797292</v>
      </c>
      <c r="V9" s="47">
        <f>SUM(V15:V22)</f>
        <v>280823</v>
      </c>
      <c r="W9" s="249">
        <f>(V9-R9)/R9*100</f>
        <v>8.430055214487046</v>
      </c>
      <c r="X9" s="47">
        <f>SUM(X15:X22)</f>
        <v>817923</v>
      </c>
      <c r="Y9" s="249">
        <f>(X9-T9)/T9*100</f>
        <v>-0.29633548443720636</v>
      </c>
      <c r="Z9" s="47">
        <f>SUM(Z15:Z22)</f>
        <v>294496</v>
      </c>
      <c r="AA9" s="249">
        <f>(Z9-V9)/V9*100</f>
        <v>4.8689031881291776</v>
      </c>
      <c r="AB9" s="237"/>
      <c r="AC9" s="237"/>
      <c r="AE9" s="239"/>
    </row>
    <row r="10" spans="1:31" s="238" customFormat="1" ht="15.75" customHeight="1">
      <c r="A10" s="460" t="s">
        <v>48</v>
      </c>
      <c r="B10" s="465"/>
      <c r="C10" s="461"/>
      <c r="D10" s="47">
        <f>SUM(D24,D27,D33,D43,D50,D56,D64,D70)</f>
        <v>336871</v>
      </c>
      <c r="E10" s="249">
        <v>5.8</v>
      </c>
      <c r="F10" s="47">
        <f>SUM(F24,F27,F33,F43,F50,F56,F64,F70)</f>
        <v>83885</v>
      </c>
      <c r="G10" s="249">
        <v>11.9</v>
      </c>
      <c r="H10" s="47">
        <f>SUM(H24,H27,H33,H43,H50,H56,H64,H70)</f>
        <v>349052</v>
      </c>
      <c r="I10" s="249">
        <f>(H10-D10)/D10*100</f>
        <v>3.615924196502519</v>
      </c>
      <c r="J10" s="47">
        <f>SUM(J24,J27,J33,J43,J50,J56,J64,J70)</f>
        <v>92559</v>
      </c>
      <c r="K10" s="249">
        <f>(J10-F10)/F10*100</f>
        <v>10.340346903498837</v>
      </c>
      <c r="L10" s="47">
        <f>SUM(L24,L27,L33,L43,L50,L56,L64,L70)</f>
        <v>357514</v>
      </c>
      <c r="M10" s="249">
        <f>(L10-H10)/H10*100</f>
        <v>2.4242806229444325</v>
      </c>
      <c r="N10" s="47">
        <f>SUM(N24,N27,N33,N43,N50,N56,N64,N70)</f>
        <v>97015</v>
      </c>
      <c r="O10" s="249">
        <f>(N10-J10)/J10*100</f>
        <v>4.814226601410992</v>
      </c>
      <c r="P10" s="47">
        <f>SUM(P24,P27,P33,P43,P50,P56,P64,P70)</f>
        <v>357092</v>
      </c>
      <c r="Q10" s="145">
        <f>(P10-L10)/L10*100</f>
        <v>-0.1180373356008436</v>
      </c>
      <c r="R10" s="47">
        <f>SUM(R24,R27,R33,R43,R50,R56,R64,R70)</f>
        <v>102167</v>
      </c>
      <c r="S10" s="249">
        <f>(R10-N10)/N10*100</f>
        <v>5.310518991908468</v>
      </c>
      <c r="T10" s="47">
        <f>SUM(T24,T27,T33,T43,T50,T56,T64,T70)</f>
        <v>359714</v>
      </c>
      <c r="U10" s="249">
        <f>(T10-P10)/P10*100</f>
        <v>0.7342645592732405</v>
      </c>
      <c r="V10" s="47">
        <f>SUM(V24,V27,V33,V43,V50,V56,V64,V70)</f>
        <v>109389</v>
      </c>
      <c r="W10" s="249">
        <f>(V10-R10)/R10*100</f>
        <v>7.068818698797068</v>
      </c>
      <c r="X10" s="47">
        <f>SUM(X24,X27,X33,X43,X50,X56,X64,X70)</f>
        <v>363054</v>
      </c>
      <c r="Y10" s="249">
        <f>(X10-T10)/T10*100</f>
        <v>0.928515431704076</v>
      </c>
      <c r="Z10" s="47">
        <f>SUM(Z24,Z27,Z33,Z43,Z50,Z56,Z64,Z70)</f>
        <v>116845</v>
      </c>
      <c r="AA10" s="249">
        <f>(Z10-V10)/V10*100</f>
        <v>6.816041832359744</v>
      </c>
      <c r="AB10" s="237"/>
      <c r="AC10" s="237"/>
      <c r="AE10" s="239"/>
    </row>
    <row r="11" spans="1:31" ht="15.75" customHeight="1">
      <c r="A11" s="74"/>
      <c r="B11" s="74"/>
      <c r="C11" s="75"/>
      <c r="D11" s="47"/>
      <c r="E11" s="249"/>
      <c r="F11" s="47"/>
      <c r="G11" s="249"/>
      <c r="H11" s="47"/>
      <c r="I11" s="249"/>
      <c r="J11" s="47"/>
      <c r="K11" s="249"/>
      <c r="L11" s="47"/>
      <c r="M11" s="249"/>
      <c r="N11" s="47"/>
      <c r="O11" s="249"/>
      <c r="P11" s="47"/>
      <c r="Q11" s="145"/>
      <c r="R11" s="47"/>
      <c r="S11" s="249"/>
      <c r="T11" s="47"/>
      <c r="U11" s="249"/>
      <c r="V11" s="47"/>
      <c r="W11" s="249"/>
      <c r="X11" s="47"/>
      <c r="Y11" s="249"/>
      <c r="Z11" s="47"/>
      <c r="AA11" s="249"/>
      <c r="AB11" s="72"/>
      <c r="AC11" s="72"/>
      <c r="AE11" s="63"/>
    </row>
    <row r="12" spans="1:31" s="238" customFormat="1" ht="15.75" customHeight="1">
      <c r="A12" s="460" t="s">
        <v>49</v>
      </c>
      <c r="B12" s="465"/>
      <c r="C12" s="461"/>
      <c r="D12" s="47">
        <f>SUM(D15,D17,D20,D22,D24,D27,D33,D43)</f>
        <v>779235</v>
      </c>
      <c r="E12" s="249">
        <v>10.1</v>
      </c>
      <c r="F12" s="47">
        <f>SUM(F15,F17,F20,F22,F24,F27,F33,F43)</f>
        <v>216647</v>
      </c>
      <c r="G12" s="249">
        <v>18.3</v>
      </c>
      <c r="H12" s="47">
        <f>SUM(H15,H17,H20,H22,H24,H27,H33,H43)</f>
        <v>832562</v>
      </c>
      <c r="I12" s="249">
        <f>(H12-D12)/D12*100</f>
        <v>6.843506772668065</v>
      </c>
      <c r="J12" s="47">
        <f>SUM(J15,J17,J20,J22,J24,J27,J33,J43)</f>
        <v>246769</v>
      </c>
      <c r="K12" s="249">
        <f>(J12-F12)/F12*100</f>
        <v>13.903723568754703</v>
      </c>
      <c r="L12" s="47">
        <f>SUM(L15,L17,L20,L22,L24,L27,L33,L43)</f>
        <v>871393</v>
      </c>
      <c r="M12" s="249">
        <f>(L12-H12)/H12*100</f>
        <v>4.664037032677446</v>
      </c>
      <c r="N12" s="47">
        <f>SUM(N15,N17,N20,N22,N24,N27,N33,N43)</f>
        <v>262431</v>
      </c>
      <c r="O12" s="249">
        <f>(N12-J12)/J12*100</f>
        <v>6.346826384189262</v>
      </c>
      <c r="P12" s="47">
        <f>SUM(P15,P17,P20,P22,P24,P27,P33,P43)</f>
        <v>897386</v>
      </c>
      <c r="Q12" s="145">
        <f aca="true" t="shared" si="0" ref="Q12:Q22">(P12-L12)/L12*100</f>
        <v>2.982925040710678</v>
      </c>
      <c r="R12" s="47">
        <f>SUM(R15,R17,R20,R22,R24,R27,R33,R43)</f>
        <v>284195</v>
      </c>
      <c r="S12" s="249">
        <f>(R12-N12)/N12*100</f>
        <v>8.293227553147304</v>
      </c>
      <c r="T12" s="47">
        <f>SUM(T15,T17,T20,T22,T24,T27,T33,T43)</f>
        <v>926752</v>
      </c>
      <c r="U12" s="249">
        <f>(T12-P12)/P12*100</f>
        <v>3.2723933736430033</v>
      </c>
      <c r="V12" s="47">
        <f>SUM(V15,V17,V20,V22,V24,V27,V33,V43)</f>
        <v>312750</v>
      </c>
      <c r="W12" s="249">
        <f>(V12-R12)/R12*100</f>
        <v>10.047678530586394</v>
      </c>
      <c r="X12" s="47">
        <f>SUM(X15,X17,X20,X22,X24,X27,X33,X43)</f>
        <v>941714</v>
      </c>
      <c r="Y12" s="249">
        <f>(X12-T12)/T12*100</f>
        <v>1.6144556472497498</v>
      </c>
      <c r="Z12" s="47">
        <f>SUM(Z15,Z17,Z20,Z22,Z24,Z27,Z33,Z43)</f>
        <v>333378</v>
      </c>
      <c r="AA12" s="249">
        <f>(Z12-V12)/V12*100</f>
        <v>6.59568345323741</v>
      </c>
      <c r="AB12" s="237"/>
      <c r="AC12" s="237"/>
      <c r="AE12" s="239"/>
    </row>
    <row r="13" spans="1:31" s="238" customFormat="1" ht="15.75" customHeight="1">
      <c r="A13" s="460" t="s">
        <v>50</v>
      </c>
      <c r="B13" s="465"/>
      <c r="C13" s="461"/>
      <c r="D13" s="47">
        <f>SUM(D16,D18,D19,D21,D50,D56,D64,D70)</f>
        <v>290637</v>
      </c>
      <c r="E13" s="249">
        <v>-1.3</v>
      </c>
      <c r="F13" s="47">
        <f>SUM(F16,F18,F19,F21,F50,F56,F64,F70)</f>
        <v>73536</v>
      </c>
      <c r="G13" s="249">
        <v>3</v>
      </c>
      <c r="H13" s="47">
        <f>SUM(H16,H18,H19,H21,H50,H56,H64,H70)</f>
        <v>286742</v>
      </c>
      <c r="I13" s="249">
        <f>(H13-D13)/D13*100</f>
        <v>-1.3401597181363694</v>
      </c>
      <c r="J13" s="47">
        <f>SUM(J16,J18,J19,J21,J50,J56,J64,J70)</f>
        <v>75302</v>
      </c>
      <c r="K13" s="249">
        <f>(J13-F13)/F13*100</f>
        <v>2.401544821583986</v>
      </c>
      <c r="L13" s="47">
        <f>SUM(L16,L18,L19,L21,L50,L56,L64,L70)</f>
        <v>280932</v>
      </c>
      <c r="M13" s="249">
        <f>(L13-H13)/H13*100</f>
        <v>-2.026211716455908</v>
      </c>
      <c r="N13" s="47">
        <f>SUM(N16,N18,N19,N21,N50,N56,N64,N70)</f>
        <v>75635</v>
      </c>
      <c r="O13" s="249">
        <f>(N13-J13)/J13*100</f>
        <v>0.44221933016387344</v>
      </c>
      <c r="P13" s="47">
        <f>SUM(P16,P18,P19,P21,P50,P56,P64,P70)</f>
        <v>267242</v>
      </c>
      <c r="Q13" s="145">
        <f t="shared" si="0"/>
        <v>-4.8730653681317895</v>
      </c>
      <c r="R13" s="47">
        <f>SUM(R16,R18,R19,R21,R50,R56,R64,R70)</f>
        <v>76962</v>
      </c>
      <c r="S13" s="249">
        <f>(R13-N13)/N13*100</f>
        <v>1.7544787466120184</v>
      </c>
      <c r="T13" s="47">
        <f>SUM(T16,T18,T19,T21,T50,T56,T64,T70)</f>
        <v>253316</v>
      </c>
      <c r="U13" s="249">
        <f>(T13-P13)/P13*100</f>
        <v>-5.211007251854125</v>
      </c>
      <c r="V13" s="47">
        <f>SUM(V16,V18,V19,V21,V50,V56,V64,V70)</f>
        <v>77462</v>
      </c>
      <c r="W13" s="249">
        <f>(V13-R13)/R13*100</f>
        <v>0.6496712663392323</v>
      </c>
      <c r="X13" s="47">
        <f>SUM(X16,X18,X19,X21,X50,X56,X64,X70)</f>
        <v>239263</v>
      </c>
      <c r="Y13" s="249">
        <f>(X13-T13)/T13*100</f>
        <v>-5.547616415860033</v>
      </c>
      <c r="Z13" s="47">
        <f>SUM(Z16,Z18,Z19,Z21,Z50,Z56,Z64,Z70)</f>
        <v>77963</v>
      </c>
      <c r="AA13" s="249">
        <f>(Z13-V13)/V13*100</f>
        <v>0.6467687382200304</v>
      </c>
      <c r="AB13" s="237"/>
      <c r="AC13" s="237"/>
      <c r="AE13" s="239"/>
    </row>
    <row r="14" spans="1:31" ht="15.75" customHeight="1">
      <c r="A14" s="76"/>
      <c r="B14" s="76"/>
      <c r="C14" s="75"/>
      <c r="D14" s="52"/>
      <c r="E14" s="249"/>
      <c r="F14" s="52"/>
      <c r="G14" s="249"/>
      <c r="H14" s="52"/>
      <c r="I14" s="249"/>
      <c r="J14" s="52"/>
      <c r="K14" s="249"/>
      <c r="L14" s="52"/>
      <c r="M14" s="249"/>
      <c r="N14" s="52"/>
      <c r="O14" s="249"/>
      <c r="P14" s="52"/>
      <c r="Q14" s="145"/>
      <c r="R14" s="52"/>
      <c r="S14" s="249"/>
      <c r="T14" s="52"/>
      <c r="U14" s="249"/>
      <c r="V14" s="52"/>
      <c r="W14" s="249"/>
      <c r="X14" s="52"/>
      <c r="Y14" s="249"/>
      <c r="Z14" s="52"/>
      <c r="AA14" s="249"/>
      <c r="AB14" s="72"/>
      <c r="AC14" s="72"/>
      <c r="AE14" s="63"/>
    </row>
    <row r="15" spans="1:31" s="238" customFormat="1" ht="15.75" customHeight="1">
      <c r="A15" s="77"/>
      <c r="B15" s="460" t="s">
        <v>51</v>
      </c>
      <c r="C15" s="461"/>
      <c r="D15" s="47">
        <v>395268</v>
      </c>
      <c r="E15" s="249">
        <v>9.4</v>
      </c>
      <c r="F15" s="47">
        <v>118685</v>
      </c>
      <c r="G15" s="249">
        <v>18.9</v>
      </c>
      <c r="H15" s="47">
        <v>417684</v>
      </c>
      <c r="I15" s="249">
        <f aca="true" t="shared" si="1" ref="I15:I22">(H15-D15)/D15*100</f>
        <v>5.6710889826649264</v>
      </c>
      <c r="J15" s="47">
        <v>134267</v>
      </c>
      <c r="K15" s="249">
        <f aca="true" t="shared" si="2" ref="K15:K22">(J15-F15)/F15*100</f>
        <v>13.128870539663817</v>
      </c>
      <c r="L15" s="47">
        <v>430481</v>
      </c>
      <c r="M15" s="249">
        <f aca="true" t="shared" si="3" ref="M15:M22">(L15-H15)/H15*100</f>
        <v>3.06379942731826</v>
      </c>
      <c r="N15" s="47">
        <v>141097</v>
      </c>
      <c r="O15" s="249">
        <f aca="true" t="shared" si="4" ref="O15:O22">(N15-J15)/J15*100</f>
        <v>5.086879128899879</v>
      </c>
      <c r="P15" s="47">
        <v>442868</v>
      </c>
      <c r="Q15" s="145">
        <f t="shared" si="0"/>
        <v>2.8774789131227627</v>
      </c>
      <c r="R15" s="47">
        <v>154257</v>
      </c>
      <c r="S15" s="249">
        <f aca="true" t="shared" si="5" ref="S15:S22">(R15-N15)/N15*100</f>
        <v>9.326916943662871</v>
      </c>
      <c r="T15" s="47">
        <v>453975</v>
      </c>
      <c r="U15" s="249">
        <f aca="true" t="shared" si="6" ref="U15:U22">(T15-P15)/P15*100</f>
        <v>2.5079707723294526</v>
      </c>
      <c r="V15" s="47">
        <v>169151</v>
      </c>
      <c r="W15" s="249">
        <f aca="true" t="shared" si="7" ref="W15:W22">(V15-R15)/R15*100</f>
        <v>9.655315480010632</v>
      </c>
      <c r="X15" s="47">
        <v>456438</v>
      </c>
      <c r="Y15" s="249">
        <f aca="true" t="shared" si="8" ref="Y15:Y22">(X15-T15)/T15*100</f>
        <v>0.5425408888154634</v>
      </c>
      <c r="Z15" s="47">
        <v>177686</v>
      </c>
      <c r="AA15" s="249">
        <f>(Z15-V15)/V15*100</f>
        <v>5.045787491649473</v>
      </c>
      <c r="AB15" s="237"/>
      <c r="AC15" s="237"/>
      <c r="AE15" s="239"/>
    </row>
    <row r="16" spans="1:31" s="238" customFormat="1" ht="15.75" customHeight="1">
      <c r="A16" s="77"/>
      <c r="B16" s="460" t="s">
        <v>52</v>
      </c>
      <c r="C16" s="461"/>
      <c r="D16" s="47">
        <v>49493</v>
      </c>
      <c r="E16" s="249">
        <v>3.4</v>
      </c>
      <c r="F16" s="47">
        <v>12921</v>
      </c>
      <c r="G16" s="249">
        <v>7.2</v>
      </c>
      <c r="H16" s="47">
        <v>50394</v>
      </c>
      <c r="I16" s="249">
        <f t="shared" si="1"/>
        <v>1.8204594589133816</v>
      </c>
      <c r="J16" s="47">
        <v>13877</v>
      </c>
      <c r="K16" s="249">
        <f t="shared" si="2"/>
        <v>7.398808141784692</v>
      </c>
      <c r="L16" s="47">
        <v>50582</v>
      </c>
      <c r="M16" s="249">
        <f t="shared" si="3"/>
        <v>0.3730602849545581</v>
      </c>
      <c r="N16" s="47">
        <v>14248</v>
      </c>
      <c r="O16" s="249">
        <f t="shared" si="4"/>
        <v>2.673488506161274</v>
      </c>
      <c r="P16" s="47">
        <v>50103</v>
      </c>
      <c r="Q16" s="145">
        <f t="shared" si="0"/>
        <v>-0.9469771855600807</v>
      </c>
      <c r="R16" s="47">
        <v>15124</v>
      </c>
      <c r="S16" s="249">
        <f t="shared" si="5"/>
        <v>6.148231330713083</v>
      </c>
      <c r="T16" s="47">
        <v>49719</v>
      </c>
      <c r="U16" s="249">
        <f t="shared" si="6"/>
        <v>-0.7664211723848872</v>
      </c>
      <c r="V16" s="47">
        <v>16002</v>
      </c>
      <c r="W16" s="249">
        <f t="shared" si="7"/>
        <v>5.805342501983602</v>
      </c>
      <c r="X16" s="47">
        <v>47351</v>
      </c>
      <c r="Y16" s="249">
        <f t="shared" si="8"/>
        <v>-4.762766749130111</v>
      </c>
      <c r="Z16" s="47">
        <v>16248</v>
      </c>
      <c r="AA16" s="249">
        <f aca="true" t="shared" si="9" ref="AA16:AA22">(Z16-V16)/V16*100</f>
        <v>1.537307836520435</v>
      </c>
      <c r="AB16" s="237"/>
      <c r="AC16" s="237"/>
      <c r="AE16" s="239"/>
    </row>
    <row r="17" spans="1:31" s="238" customFormat="1" ht="15.75" customHeight="1">
      <c r="A17" s="77"/>
      <c r="B17" s="460" t="s">
        <v>53</v>
      </c>
      <c r="C17" s="461"/>
      <c r="D17" s="47">
        <v>100273</v>
      </c>
      <c r="E17" s="249">
        <v>4.8</v>
      </c>
      <c r="F17" s="47">
        <v>25471</v>
      </c>
      <c r="G17" s="249">
        <v>9.4</v>
      </c>
      <c r="H17" s="47">
        <v>104329</v>
      </c>
      <c r="I17" s="249">
        <f t="shared" si="1"/>
        <v>4.044957266662013</v>
      </c>
      <c r="J17" s="47">
        <v>27416</v>
      </c>
      <c r="K17" s="249">
        <f t="shared" si="2"/>
        <v>7.636135212594715</v>
      </c>
      <c r="L17" s="47">
        <v>106041</v>
      </c>
      <c r="M17" s="249">
        <f t="shared" si="3"/>
        <v>1.6409627236913995</v>
      </c>
      <c r="N17" s="47">
        <v>28144</v>
      </c>
      <c r="O17" s="249">
        <f t="shared" si="4"/>
        <v>2.655383717537205</v>
      </c>
      <c r="P17" s="47">
        <v>106075</v>
      </c>
      <c r="Q17" s="145">
        <f t="shared" si="0"/>
        <v>0.03206306994464405</v>
      </c>
      <c r="R17" s="47">
        <v>29224</v>
      </c>
      <c r="S17" s="249">
        <f t="shared" si="5"/>
        <v>3.8374076179647525</v>
      </c>
      <c r="T17" s="47">
        <v>107965</v>
      </c>
      <c r="U17" s="249">
        <f t="shared" si="6"/>
        <v>1.781758189959934</v>
      </c>
      <c r="V17" s="47">
        <v>31778</v>
      </c>
      <c r="W17" s="249">
        <f t="shared" si="7"/>
        <v>8.739392280317547</v>
      </c>
      <c r="X17" s="47">
        <v>108622</v>
      </c>
      <c r="Y17" s="249">
        <f t="shared" si="8"/>
        <v>0.6085305423053767</v>
      </c>
      <c r="Z17" s="47">
        <v>34306</v>
      </c>
      <c r="AA17" s="249">
        <f t="shared" si="9"/>
        <v>7.955189124551576</v>
      </c>
      <c r="AB17" s="237"/>
      <c r="AC17" s="237"/>
      <c r="AE17" s="239"/>
    </row>
    <row r="18" spans="1:31" s="238" customFormat="1" ht="15.75" customHeight="1">
      <c r="A18" s="77"/>
      <c r="B18" s="460" t="s">
        <v>54</v>
      </c>
      <c r="C18" s="461"/>
      <c r="D18" s="47">
        <v>33234</v>
      </c>
      <c r="E18" s="249">
        <v>-1.2</v>
      </c>
      <c r="F18" s="47">
        <v>9007</v>
      </c>
      <c r="G18" s="249">
        <v>4.8</v>
      </c>
      <c r="H18" s="47">
        <v>32662</v>
      </c>
      <c r="I18" s="249">
        <f t="shared" si="1"/>
        <v>-1.721128964313655</v>
      </c>
      <c r="J18" s="47">
        <v>9123</v>
      </c>
      <c r="K18" s="249">
        <f t="shared" si="2"/>
        <v>1.2878871988453424</v>
      </c>
      <c r="L18" s="47">
        <v>31843</v>
      </c>
      <c r="M18" s="249">
        <f t="shared" si="3"/>
        <v>-2.507501071581655</v>
      </c>
      <c r="N18" s="47">
        <v>9072</v>
      </c>
      <c r="O18" s="249">
        <f t="shared" si="4"/>
        <v>-0.5590266359750082</v>
      </c>
      <c r="P18" s="47">
        <v>30164</v>
      </c>
      <c r="Q18" s="145">
        <f t="shared" si="0"/>
        <v>-5.272744402223409</v>
      </c>
      <c r="R18" s="47">
        <v>9063</v>
      </c>
      <c r="S18" s="249">
        <f t="shared" si="5"/>
        <v>-0.0992063492063492</v>
      </c>
      <c r="T18" s="47">
        <v>28229</v>
      </c>
      <c r="U18" s="249">
        <f t="shared" si="6"/>
        <v>-6.414931706670203</v>
      </c>
      <c r="V18" s="47">
        <v>9040</v>
      </c>
      <c r="W18" s="249">
        <f t="shared" si="7"/>
        <v>-0.25377910184265695</v>
      </c>
      <c r="X18" s="47">
        <v>26381</v>
      </c>
      <c r="Y18" s="249">
        <f t="shared" si="8"/>
        <v>-6.546459314888945</v>
      </c>
      <c r="Z18" s="47">
        <v>8985</v>
      </c>
      <c r="AA18" s="249">
        <f t="shared" si="9"/>
        <v>-0.6084070796460177</v>
      </c>
      <c r="AB18" s="237"/>
      <c r="AC18" s="237"/>
      <c r="AE18" s="239"/>
    </row>
    <row r="19" spans="1:31" s="238" customFormat="1" ht="15.75" customHeight="1">
      <c r="A19" s="77"/>
      <c r="B19" s="460" t="s">
        <v>55</v>
      </c>
      <c r="C19" s="461"/>
      <c r="D19" s="47">
        <v>28238</v>
      </c>
      <c r="E19" s="249">
        <v>-3.4</v>
      </c>
      <c r="F19" s="47">
        <v>7289</v>
      </c>
      <c r="G19" s="249">
        <v>0.5</v>
      </c>
      <c r="H19" s="47">
        <v>27351</v>
      </c>
      <c r="I19" s="249">
        <f t="shared" si="1"/>
        <v>-3.141157305758198</v>
      </c>
      <c r="J19" s="47">
        <v>7237</v>
      </c>
      <c r="K19" s="249">
        <f t="shared" si="2"/>
        <v>-0.7134037590890383</v>
      </c>
      <c r="L19" s="47">
        <v>25860</v>
      </c>
      <c r="M19" s="249">
        <f t="shared" si="3"/>
        <v>-5.451354612262806</v>
      </c>
      <c r="N19" s="47">
        <v>7125</v>
      </c>
      <c r="O19" s="249">
        <f t="shared" si="4"/>
        <v>-1.5476025977615033</v>
      </c>
      <c r="P19" s="47">
        <v>23471</v>
      </c>
      <c r="Q19" s="145">
        <f t="shared" si="0"/>
        <v>-9.238205723124517</v>
      </c>
      <c r="R19" s="47">
        <v>7043</v>
      </c>
      <c r="S19" s="249">
        <f t="shared" si="5"/>
        <v>-1.1508771929824562</v>
      </c>
      <c r="T19" s="47">
        <v>21580</v>
      </c>
      <c r="U19" s="249">
        <f t="shared" si="6"/>
        <v>-8.056750884069704</v>
      </c>
      <c r="V19" s="47">
        <v>6925</v>
      </c>
      <c r="W19" s="249">
        <f t="shared" si="7"/>
        <v>-1.6754224052250462</v>
      </c>
      <c r="X19" s="47">
        <v>19852</v>
      </c>
      <c r="Y19" s="249">
        <f t="shared" si="8"/>
        <v>-8.007414272474515</v>
      </c>
      <c r="Z19" s="47">
        <v>6769</v>
      </c>
      <c r="AA19" s="249">
        <f t="shared" si="9"/>
        <v>-2.252707581227437</v>
      </c>
      <c r="AB19" s="237"/>
      <c r="AC19" s="237"/>
      <c r="AE19" s="239"/>
    </row>
    <row r="20" spans="1:31" s="238" customFormat="1" ht="15.75" customHeight="1">
      <c r="A20" s="77"/>
      <c r="B20" s="460" t="s">
        <v>56</v>
      </c>
      <c r="C20" s="461"/>
      <c r="D20" s="47">
        <v>61599</v>
      </c>
      <c r="E20" s="249">
        <v>9</v>
      </c>
      <c r="F20" s="47">
        <v>17109</v>
      </c>
      <c r="G20" s="249">
        <v>15.7</v>
      </c>
      <c r="H20" s="47">
        <v>65282</v>
      </c>
      <c r="I20" s="249">
        <f t="shared" si="1"/>
        <v>5.978993165473465</v>
      </c>
      <c r="J20" s="47">
        <v>18985</v>
      </c>
      <c r="K20" s="249">
        <f t="shared" si="2"/>
        <v>10.964989186977615</v>
      </c>
      <c r="L20" s="47">
        <v>68630</v>
      </c>
      <c r="M20" s="249">
        <f t="shared" si="3"/>
        <v>5.128519346833737</v>
      </c>
      <c r="N20" s="47">
        <v>20284</v>
      </c>
      <c r="O20" s="249">
        <f t="shared" si="4"/>
        <v>6.842243876744798</v>
      </c>
      <c r="P20" s="47">
        <v>69196</v>
      </c>
      <c r="Q20" s="145">
        <f t="shared" si="0"/>
        <v>0.824712224974501</v>
      </c>
      <c r="R20" s="47">
        <v>21186</v>
      </c>
      <c r="S20" s="249">
        <f t="shared" si="5"/>
        <v>4.4468546637744035</v>
      </c>
      <c r="T20" s="47">
        <v>69394</v>
      </c>
      <c r="U20" s="249">
        <f t="shared" si="6"/>
        <v>0.28614370772877046</v>
      </c>
      <c r="V20" s="47">
        <v>22381</v>
      </c>
      <c r="W20" s="249">
        <f t="shared" si="7"/>
        <v>5.640517322760314</v>
      </c>
      <c r="X20" s="47">
        <v>68368</v>
      </c>
      <c r="Y20" s="249">
        <f t="shared" si="8"/>
        <v>-1.4785139925641986</v>
      </c>
      <c r="Z20" s="47">
        <v>22603</v>
      </c>
      <c r="AA20" s="249">
        <f t="shared" si="9"/>
        <v>0.9919127831642911</v>
      </c>
      <c r="AB20" s="237"/>
      <c r="AC20" s="237"/>
      <c r="AE20" s="239"/>
    </row>
    <row r="21" spans="1:31" s="238" customFormat="1" ht="15.75" customHeight="1">
      <c r="A21" s="77"/>
      <c r="B21" s="460" t="s">
        <v>57</v>
      </c>
      <c r="C21" s="461"/>
      <c r="D21" s="47">
        <v>28726</v>
      </c>
      <c r="E21" s="249">
        <v>0.7</v>
      </c>
      <c r="F21" s="47">
        <v>7062</v>
      </c>
      <c r="G21" s="249">
        <v>4.6</v>
      </c>
      <c r="H21" s="47">
        <v>28784</v>
      </c>
      <c r="I21" s="249">
        <f t="shared" si="1"/>
        <v>0.20190767945415306</v>
      </c>
      <c r="J21" s="47">
        <v>7459</v>
      </c>
      <c r="K21" s="249">
        <f t="shared" si="2"/>
        <v>5.621636930048145</v>
      </c>
      <c r="L21" s="47">
        <v>28789</v>
      </c>
      <c r="M21" s="249">
        <f t="shared" si="3"/>
        <v>0.01737076153418566</v>
      </c>
      <c r="N21" s="47">
        <v>7608</v>
      </c>
      <c r="O21" s="249">
        <f t="shared" si="4"/>
        <v>1.9975868078830943</v>
      </c>
      <c r="P21" s="47">
        <v>27517</v>
      </c>
      <c r="Q21" s="145">
        <f t="shared" si="0"/>
        <v>-4.4183542325193645</v>
      </c>
      <c r="R21" s="47">
        <v>7677</v>
      </c>
      <c r="S21" s="249">
        <f t="shared" si="5"/>
        <v>0.9069400630914828</v>
      </c>
      <c r="T21" s="47">
        <v>26502</v>
      </c>
      <c r="U21" s="249">
        <f t="shared" si="6"/>
        <v>-3.6886288476214704</v>
      </c>
      <c r="V21" s="47">
        <v>7789</v>
      </c>
      <c r="W21" s="249">
        <f t="shared" si="7"/>
        <v>1.4589032174026313</v>
      </c>
      <c r="X21" s="47">
        <v>25541</v>
      </c>
      <c r="Y21" s="249">
        <f t="shared" si="8"/>
        <v>-3.626141423288808</v>
      </c>
      <c r="Z21" s="47">
        <v>7973</v>
      </c>
      <c r="AA21" s="249">
        <f t="shared" si="9"/>
        <v>2.3623058158942096</v>
      </c>
      <c r="AB21" s="237"/>
      <c r="AC21" s="237"/>
      <c r="AE21" s="239"/>
    </row>
    <row r="22" spans="1:31" s="238" customFormat="1" ht="15.75" customHeight="1">
      <c r="A22" s="77"/>
      <c r="B22" s="460" t="s">
        <v>58</v>
      </c>
      <c r="C22" s="461"/>
      <c r="D22" s="47">
        <v>36170</v>
      </c>
      <c r="E22" s="249">
        <v>16.3</v>
      </c>
      <c r="F22" s="47">
        <v>8754</v>
      </c>
      <c r="G22" s="249">
        <v>24.6</v>
      </c>
      <c r="H22" s="47">
        <v>43766</v>
      </c>
      <c r="I22" s="249">
        <f t="shared" si="1"/>
        <v>21.000829416643626</v>
      </c>
      <c r="J22" s="47">
        <v>11148</v>
      </c>
      <c r="K22" s="249">
        <f t="shared" si="2"/>
        <v>27.3474982864976</v>
      </c>
      <c r="L22" s="47">
        <v>52585</v>
      </c>
      <c r="M22" s="249">
        <f t="shared" si="3"/>
        <v>20.150345016679612</v>
      </c>
      <c r="N22" s="47">
        <v>13473</v>
      </c>
      <c r="O22" s="249">
        <f t="shared" si="4"/>
        <v>20.855758880516685</v>
      </c>
      <c r="P22" s="47">
        <v>58142</v>
      </c>
      <c r="Q22" s="145">
        <f t="shared" si="0"/>
        <v>10.56765237234953</v>
      </c>
      <c r="R22" s="47">
        <v>15416</v>
      </c>
      <c r="S22" s="249">
        <f t="shared" si="5"/>
        <v>14.421435463519632</v>
      </c>
      <c r="T22" s="47">
        <v>62990</v>
      </c>
      <c r="U22" s="249">
        <f t="shared" si="6"/>
        <v>8.338206460046093</v>
      </c>
      <c r="V22" s="47">
        <v>17757</v>
      </c>
      <c r="W22" s="249">
        <f t="shared" si="7"/>
        <v>15.185521536066423</v>
      </c>
      <c r="X22" s="47">
        <v>65370</v>
      </c>
      <c r="Y22" s="249">
        <f t="shared" si="8"/>
        <v>3.7783775202413086</v>
      </c>
      <c r="Z22" s="47">
        <v>19926</v>
      </c>
      <c r="AA22" s="249">
        <f t="shared" si="9"/>
        <v>12.214901165737455</v>
      </c>
      <c r="AB22" s="237"/>
      <c r="AC22" s="237"/>
      <c r="AE22" s="239"/>
    </row>
    <row r="23" spans="1:31" ht="15.75" customHeight="1">
      <c r="A23" s="77"/>
      <c r="B23" s="73"/>
      <c r="C23" s="78"/>
      <c r="D23" s="47"/>
      <c r="E23" s="249"/>
      <c r="F23" s="47"/>
      <c r="G23" s="249"/>
      <c r="H23" s="47"/>
      <c r="I23" s="249"/>
      <c r="J23" s="47"/>
      <c r="K23" s="249"/>
      <c r="L23" s="47"/>
      <c r="M23" s="249"/>
      <c r="N23" s="47"/>
      <c r="O23" s="249"/>
      <c r="P23" s="47"/>
      <c r="Q23" s="145"/>
      <c r="R23" s="47"/>
      <c r="S23" s="249"/>
      <c r="T23" s="47"/>
      <c r="U23" s="249"/>
      <c r="V23" s="47"/>
      <c r="W23" s="249"/>
      <c r="X23" s="47"/>
      <c r="Y23" s="249"/>
      <c r="Z23" s="47"/>
      <c r="AA23" s="249"/>
      <c r="AB23" s="72"/>
      <c r="AC23" s="72"/>
      <c r="AE23" s="63"/>
    </row>
    <row r="24" spans="1:31" s="235" customFormat="1" ht="15.75" customHeight="1">
      <c r="A24" s="79"/>
      <c r="B24" s="460" t="s">
        <v>59</v>
      </c>
      <c r="C24" s="461"/>
      <c r="D24" s="47">
        <f>SUM(D25)</f>
        <v>12806</v>
      </c>
      <c r="E24" s="249">
        <v>-2.6</v>
      </c>
      <c r="F24" s="47">
        <f>SUM(F25)</f>
        <v>3594</v>
      </c>
      <c r="G24" s="249">
        <v>1.4</v>
      </c>
      <c r="H24" s="47">
        <f>SUM(H25)</f>
        <v>12053</v>
      </c>
      <c r="I24" s="249">
        <f>(H24-D24)/D24*100</f>
        <v>-5.880056223645166</v>
      </c>
      <c r="J24" s="47">
        <f>SUM(J25)</f>
        <v>3615</v>
      </c>
      <c r="K24" s="249">
        <f>(J24-F24)/F24*100</f>
        <v>0.5843071786310517</v>
      </c>
      <c r="L24" s="47">
        <f>SUM(L25)</f>
        <v>12247</v>
      </c>
      <c r="M24" s="249">
        <f>(L24-H24)/H24*100</f>
        <v>1.6095577864432091</v>
      </c>
      <c r="N24" s="47">
        <f>SUM(N25)</f>
        <v>3977</v>
      </c>
      <c r="O24" s="249">
        <f>(N24-J24)/J24*100</f>
        <v>10.013831258644537</v>
      </c>
      <c r="P24" s="47">
        <f>SUM(P25)</f>
        <v>11518</v>
      </c>
      <c r="Q24" s="145">
        <f>(P24-L24)/L24*100</f>
        <v>-5.952478157916224</v>
      </c>
      <c r="R24" s="47">
        <f>SUM(R25)</f>
        <v>3878</v>
      </c>
      <c r="S24" s="249">
        <f>(R24-N24)/N24*100</f>
        <v>-2.4893135529293438</v>
      </c>
      <c r="T24" s="47">
        <f>SUM(T25)</f>
        <v>10939</v>
      </c>
      <c r="U24" s="249">
        <f>(T24-P24)/P24*100</f>
        <v>-5.026914394860219</v>
      </c>
      <c r="V24" s="47">
        <f>SUM(V25)</f>
        <v>3779</v>
      </c>
      <c r="W24" s="249">
        <f>(V24-R24)/R24*100</f>
        <v>-2.552862300154719</v>
      </c>
      <c r="X24" s="47">
        <f>SUM(X25)</f>
        <v>10195</v>
      </c>
      <c r="Y24" s="249">
        <f>(X24-T24)/T24*100</f>
        <v>-6.801352957308712</v>
      </c>
      <c r="Z24" s="47">
        <f>SUM(Z25)</f>
        <v>3661</v>
      </c>
      <c r="AA24" s="249">
        <f>(Z24-V24)/V24*100</f>
        <v>-3.122519184969569</v>
      </c>
      <c r="AB24" s="234"/>
      <c r="AC24" s="234"/>
      <c r="AE24" s="236"/>
    </row>
    <row r="25" spans="1:31" s="242" customFormat="1" ht="15.75" customHeight="1">
      <c r="A25" s="80"/>
      <c r="B25" s="68"/>
      <c r="C25" s="81" t="s">
        <v>60</v>
      </c>
      <c r="D25" s="353">
        <v>12806</v>
      </c>
      <c r="E25" s="380">
        <v>-2.6</v>
      </c>
      <c r="F25" s="353">
        <v>3594</v>
      </c>
      <c r="G25" s="380">
        <v>1.4</v>
      </c>
      <c r="H25" s="353">
        <v>12053</v>
      </c>
      <c r="I25" s="380">
        <f>(H25-D25)/D25*100</f>
        <v>-5.880056223645166</v>
      </c>
      <c r="J25" s="353">
        <v>3615</v>
      </c>
      <c r="K25" s="380">
        <f>(J25-F25)/F25*100</f>
        <v>0.5843071786310517</v>
      </c>
      <c r="L25" s="353">
        <v>12247</v>
      </c>
      <c r="M25" s="380">
        <f>(L25-H25)/H25*100</f>
        <v>1.6095577864432091</v>
      </c>
      <c r="N25" s="353">
        <v>3977</v>
      </c>
      <c r="O25" s="380">
        <f>(N25-J25)/J25*100</f>
        <v>10.013831258644537</v>
      </c>
      <c r="P25" s="353">
        <v>11518</v>
      </c>
      <c r="Q25" s="381">
        <f>(P25-L25)/L25*100</f>
        <v>-5.952478157916224</v>
      </c>
      <c r="R25" s="353">
        <v>3878</v>
      </c>
      <c r="S25" s="380">
        <f>(R25-N25)/N25*100</f>
        <v>-2.4893135529293438</v>
      </c>
      <c r="T25" s="353">
        <v>10939</v>
      </c>
      <c r="U25" s="380">
        <f>(T25-P25)/P25*100</f>
        <v>-5.026914394860219</v>
      </c>
      <c r="V25" s="353">
        <v>3779</v>
      </c>
      <c r="W25" s="380">
        <f>(V25-R25)/R25*100</f>
        <v>-2.552862300154719</v>
      </c>
      <c r="X25" s="353">
        <v>10195</v>
      </c>
      <c r="Y25" s="380">
        <f>(X25-T25)/T25*100</f>
        <v>-6.801352957308712</v>
      </c>
      <c r="Z25" s="353">
        <v>3661</v>
      </c>
      <c r="AA25" s="380">
        <f>(Z25-V25)/V25*100</f>
        <v>-3.122519184969569</v>
      </c>
      <c r="AB25" s="241"/>
      <c r="AC25" s="241"/>
      <c r="AE25" s="243"/>
    </row>
    <row r="26" spans="1:31" ht="15.75" customHeight="1">
      <c r="A26" s="80"/>
      <c r="B26" s="68"/>
      <c r="C26" s="81"/>
      <c r="D26" s="353"/>
      <c r="E26" s="380"/>
      <c r="F26" s="353"/>
      <c r="G26" s="380"/>
      <c r="H26" s="353"/>
      <c r="I26" s="380"/>
      <c r="J26" s="353"/>
      <c r="K26" s="380"/>
      <c r="L26" s="353"/>
      <c r="M26" s="380"/>
      <c r="N26" s="353"/>
      <c r="O26" s="380"/>
      <c r="P26" s="353"/>
      <c r="Q26" s="381"/>
      <c r="R26" s="353"/>
      <c r="S26" s="380"/>
      <c r="T26" s="353"/>
      <c r="U26" s="380"/>
      <c r="V26" s="353"/>
      <c r="W26" s="380"/>
      <c r="X26" s="353"/>
      <c r="Y26" s="380"/>
      <c r="Z26" s="353"/>
      <c r="AA26" s="380"/>
      <c r="AB26" s="72"/>
      <c r="AC26" s="72"/>
      <c r="AE26" s="63"/>
    </row>
    <row r="27" spans="1:31" s="235" customFormat="1" ht="15.75" customHeight="1">
      <c r="A27" s="79"/>
      <c r="B27" s="460" t="s">
        <v>61</v>
      </c>
      <c r="C27" s="461"/>
      <c r="D27" s="47">
        <f>SUM(D28:D31)</f>
        <v>39575</v>
      </c>
      <c r="E27" s="249">
        <v>6.4</v>
      </c>
      <c r="F27" s="47">
        <f>SUM(F28:F31)</f>
        <v>9376</v>
      </c>
      <c r="G27" s="249">
        <v>10.2</v>
      </c>
      <c r="H27" s="47">
        <f>SUM(H28:H31)</f>
        <v>41509</v>
      </c>
      <c r="I27" s="249">
        <f>(H27-D27)/D27*100</f>
        <v>4.886923562855338</v>
      </c>
      <c r="J27" s="47">
        <f>SUM(J28:J31)</f>
        <v>10329</v>
      </c>
      <c r="K27" s="249">
        <f>(J27-F27)/F27*100</f>
        <v>10.16424914675768</v>
      </c>
      <c r="L27" s="47">
        <f>SUM(L28:L31)</f>
        <v>43332</v>
      </c>
      <c r="M27" s="249">
        <f>(L27-H27)/H27*100</f>
        <v>4.391818641740346</v>
      </c>
      <c r="N27" s="47">
        <f>SUM(N28:N31)</f>
        <v>10863</v>
      </c>
      <c r="O27" s="249">
        <f>(N27-J27)/J27*100</f>
        <v>5.16990996224223</v>
      </c>
      <c r="P27" s="47">
        <f>SUM(P28:P31)</f>
        <v>44488</v>
      </c>
      <c r="Q27" s="145">
        <f>(P27-L27)/L27*100</f>
        <v>2.667774393058248</v>
      </c>
      <c r="R27" s="47">
        <f>SUM(R28:R31)</f>
        <v>11391</v>
      </c>
      <c r="S27" s="249">
        <f>(R27-N27)/N27*100</f>
        <v>4.860535763601216</v>
      </c>
      <c r="T27" s="47">
        <f>SUM(T28:T31)</f>
        <v>46547</v>
      </c>
      <c r="U27" s="249">
        <f>(T27-P27)/P27*100</f>
        <v>4.628214349937062</v>
      </c>
      <c r="V27" s="47">
        <f>SUM(V28:V31)</f>
        <v>12793</v>
      </c>
      <c r="W27" s="249">
        <f>(V27-R27)/R27*100</f>
        <v>12.307962426477042</v>
      </c>
      <c r="X27" s="47">
        <f>SUM(X28:X31)</f>
        <v>49999</v>
      </c>
      <c r="Y27" s="249">
        <f>(X27-T27)/T27*100</f>
        <v>7.416160010312158</v>
      </c>
      <c r="Z27" s="47">
        <f>SUM(Z28:Z31)</f>
        <v>14623</v>
      </c>
      <c r="AA27" s="249">
        <f>(Z27-V27)/V27*100</f>
        <v>14.30469788165403</v>
      </c>
      <c r="AB27" s="234"/>
      <c r="AC27" s="234"/>
      <c r="AE27" s="236"/>
    </row>
    <row r="28" spans="1:31" s="242" customFormat="1" ht="15.75" customHeight="1">
      <c r="A28" s="244"/>
      <c r="B28" s="245"/>
      <c r="C28" s="246" t="s">
        <v>62</v>
      </c>
      <c r="D28" s="353">
        <v>13665</v>
      </c>
      <c r="E28" s="380">
        <v>7.2</v>
      </c>
      <c r="F28" s="353">
        <v>3344</v>
      </c>
      <c r="G28" s="380">
        <v>10.3</v>
      </c>
      <c r="H28" s="353">
        <v>14141</v>
      </c>
      <c r="I28" s="380">
        <f>(H28-D28)/D28*100</f>
        <v>3.483351628247347</v>
      </c>
      <c r="J28" s="353">
        <v>3586</v>
      </c>
      <c r="K28" s="380">
        <f>(J28-F28)/F28*100</f>
        <v>7.236842105263158</v>
      </c>
      <c r="L28" s="353">
        <v>14423</v>
      </c>
      <c r="M28" s="380">
        <f>(L28-H28)/H28*100</f>
        <v>1.9942012587511493</v>
      </c>
      <c r="N28" s="353">
        <v>3607</v>
      </c>
      <c r="O28" s="380">
        <f>(N28-J28)/J28*100</f>
        <v>0.5856107083100948</v>
      </c>
      <c r="P28" s="353">
        <v>14268</v>
      </c>
      <c r="Q28" s="381">
        <f>(P28-L28)/L28*100</f>
        <v>-1.0746723982527906</v>
      </c>
      <c r="R28" s="353">
        <v>3687</v>
      </c>
      <c r="S28" s="380">
        <f>(R28-N28)/N28*100</f>
        <v>2.2179096201829775</v>
      </c>
      <c r="T28" s="353">
        <v>14562</v>
      </c>
      <c r="U28" s="380">
        <f>(T28-P28)/P28*100</f>
        <v>2.0605550883095036</v>
      </c>
      <c r="V28" s="353">
        <v>3944</v>
      </c>
      <c r="W28" s="380">
        <f>(V28-R28)/R28*100</f>
        <v>6.970436669378898</v>
      </c>
      <c r="X28" s="353">
        <v>15426</v>
      </c>
      <c r="Y28" s="380">
        <f>(X28-T28)/T28*100</f>
        <v>5.933250927070458</v>
      </c>
      <c r="Z28" s="353">
        <v>4487</v>
      </c>
      <c r="AA28" s="380">
        <f>(Z28-V28)/V28*100</f>
        <v>13.767748478701824</v>
      </c>
      <c r="AB28" s="241"/>
      <c r="AC28" s="241"/>
      <c r="AE28" s="243"/>
    </row>
    <row r="29" spans="1:31" s="242" customFormat="1" ht="15.75" customHeight="1">
      <c r="A29" s="244"/>
      <c r="B29" s="245"/>
      <c r="C29" s="246" t="s">
        <v>63</v>
      </c>
      <c r="D29" s="353">
        <v>12483</v>
      </c>
      <c r="E29" s="380">
        <v>6.9</v>
      </c>
      <c r="F29" s="353">
        <v>2948</v>
      </c>
      <c r="G29" s="380">
        <v>11.5</v>
      </c>
      <c r="H29" s="353">
        <v>13103</v>
      </c>
      <c r="I29" s="380">
        <f>(H29-D29)/D29*100</f>
        <v>4.966754786509653</v>
      </c>
      <c r="J29" s="353">
        <v>3259</v>
      </c>
      <c r="K29" s="380">
        <f>(J29-F29)/F29*100</f>
        <v>10.549525101763908</v>
      </c>
      <c r="L29" s="353">
        <v>13678</v>
      </c>
      <c r="M29" s="380">
        <f>(L29-H29)/H29*100</f>
        <v>4.388308021063878</v>
      </c>
      <c r="N29" s="353">
        <v>3457</v>
      </c>
      <c r="O29" s="380">
        <f>(N29-J29)/J29*100</f>
        <v>6.075483277078859</v>
      </c>
      <c r="P29" s="353">
        <v>14163</v>
      </c>
      <c r="Q29" s="381">
        <f>(P29-L29)/L29*100</f>
        <v>3.5458400350928496</v>
      </c>
      <c r="R29" s="353">
        <v>3692</v>
      </c>
      <c r="S29" s="380">
        <f>(R29-N29)/N29*100</f>
        <v>6.7978015620480186</v>
      </c>
      <c r="T29" s="353">
        <v>14358</v>
      </c>
      <c r="U29" s="380">
        <f>(T29-P29)/P29*100</f>
        <v>1.3768269434441855</v>
      </c>
      <c r="V29" s="353">
        <v>3909</v>
      </c>
      <c r="W29" s="380">
        <f>(V29-R29)/R29*100</f>
        <v>5.877573131094258</v>
      </c>
      <c r="X29" s="353">
        <v>15308</v>
      </c>
      <c r="Y29" s="380">
        <f>(X29-T29)/T29*100</f>
        <v>6.616520406741887</v>
      </c>
      <c r="Z29" s="353">
        <v>4461</v>
      </c>
      <c r="AA29" s="380">
        <f>(Z29-V29)/V29*100</f>
        <v>14.121258633921718</v>
      </c>
      <c r="AB29" s="241"/>
      <c r="AC29" s="241"/>
      <c r="AE29" s="243"/>
    </row>
    <row r="30" spans="1:31" s="242" customFormat="1" ht="15.75" customHeight="1">
      <c r="A30" s="244"/>
      <c r="B30" s="245"/>
      <c r="C30" s="246" t="s">
        <v>64</v>
      </c>
      <c r="D30" s="353">
        <v>9160</v>
      </c>
      <c r="E30" s="380">
        <v>7.6</v>
      </c>
      <c r="F30" s="353">
        <v>2167</v>
      </c>
      <c r="G30" s="380">
        <v>12.9</v>
      </c>
      <c r="H30" s="353">
        <v>10009</v>
      </c>
      <c r="I30" s="380">
        <f>(H30-D30)/D30*100</f>
        <v>9.268558951965066</v>
      </c>
      <c r="J30" s="353">
        <v>2539</v>
      </c>
      <c r="K30" s="380">
        <f>(J30-F30)/F30*100</f>
        <v>17.166589755422244</v>
      </c>
      <c r="L30" s="353">
        <v>10960</v>
      </c>
      <c r="M30" s="380">
        <f>(L30-H30)/H30*100</f>
        <v>9.501448696173444</v>
      </c>
      <c r="N30" s="353">
        <v>2854</v>
      </c>
      <c r="O30" s="380">
        <f>(N30-J30)/J30*100</f>
        <v>12.406459235919653</v>
      </c>
      <c r="P30" s="353">
        <v>11503</v>
      </c>
      <c r="Q30" s="381">
        <f>(P30-L30)/L30*100</f>
        <v>4.954379562043796</v>
      </c>
      <c r="R30" s="353">
        <v>3002</v>
      </c>
      <c r="S30" s="380">
        <f>(R30-N30)/N30*100</f>
        <v>5.185704274702172</v>
      </c>
      <c r="T30" s="353">
        <v>13113</v>
      </c>
      <c r="U30" s="380">
        <f>(T30-P30)/P30*100</f>
        <v>13.9963487785795</v>
      </c>
      <c r="V30" s="353">
        <v>3874</v>
      </c>
      <c r="W30" s="380">
        <f>(V30-R30)/R30*100</f>
        <v>29.047301798800802</v>
      </c>
      <c r="X30" s="353">
        <v>14343</v>
      </c>
      <c r="Y30" s="380">
        <f>(X30-T30)/T30*100</f>
        <v>9.380004575611988</v>
      </c>
      <c r="Z30" s="353">
        <v>4434</v>
      </c>
      <c r="AA30" s="380">
        <f>(Z30-V30)/V30*100</f>
        <v>14.455343314403718</v>
      </c>
      <c r="AB30" s="241"/>
      <c r="AC30" s="241"/>
      <c r="AE30" s="243"/>
    </row>
    <row r="31" spans="1:31" s="242" customFormat="1" ht="15.75" customHeight="1">
      <c r="A31" s="244"/>
      <c r="B31" s="245"/>
      <c r="C31" s="246" t="s">
        <v>65</v>
      </c>
      <c r="D31" s="353">
        <v>4267</v>
      </c>
      <c r="E31" s="380">
        <v>0</v>
      </c>
      <c r="F31" s="353">
        <v>917</v>
      </c>
      <c r="G31" s="380">
        <v>0.7</v>
      </c>
      <c r="H31" s="353">
        <v>4256</v>
      </c>
      <c r="I31" s="380">
        <f>(H31-D31)/D31*100</f>
        <v>-0.25779235997187716</v>
      </c>
      <c r="J31" s="353">
        <v>945</v>
      </c>
      <c r="K31" s="380">
        <f>(J31-F31)/F31*100</f>
        <v>3.0534351145038165</v>
      </c>
      <c r="L31" s="353">
        <v>4271</v>
      </c>
      <c r="M31" s="380">
        <f>(L31-H31)/H31*100</f>
        <v>0.3524436090225564</v>
      </c>
      <c r="N31" s="353">
        <v>945</v>
      </c>
      <c r="O31" s="380">
        <f>(N31-J31)/J31*100</f>
        <v>0</v>
      </c>
      <c r="P31" s="353">
        <v>4554</v>
      </c>
      <c r="Q31" s="381">
        <f>(P31-L31)/L31*100</f>
        <v>6.6260828845703585</v>
      </c>
      <c r="R31" s="353">
        <v>1010</v>
      </c>
      <c r="S31" s="380">
        <f>(R31-N31)/N31*100</f>
        <v>6.878306878306878</v>
      </c>
      <c r="T31" s="353">
        <v>4514</v>
      </c>
      <c r="U31" s="380">
        <f>(T31-P31)/P31*100</f>
        <v>-0.878348704435661</v>
      </c>
      <c r="V31" s="353">
        <v>1066</v>
      </c>
      <c r="W31" s="380">
        <f>(V31-R31)/R31*100</f>
        <v>5.544554455445545</v>
      </c>
      <c r="X31" s="353">
        <v>4922</v>
      </c>
      <c r="Y31" s="380">
        <f>(X31-T31)/T31*100</f>
        <v>9.038546743464776</v>
      </c>
      <c r="Z31" s="353">
        <v>1241</v>
      </c>
      <c r="AA31" s="380">
        <f>(Z31-V31)/V31*100</f>
        <v>16.416510318949342</v>
      </c>
      <c r="AB31" s="241"/>
      <c r="AC31" s="241"/>
      <c r="AE31" s="243"/>
    </row>
    <row r="32" spans="1:31" ht="15.75" customHeight="1">
      <c r="A32" s="80"/>
      <c r="B32" s="68"/>
      <c r="C32" s="81"/>
      <c r="D32" s="353"/>
      <c r="E32" s="380"/>
      <c r="F32" s="353"/>
      <c r="G32" s="380"/>
      <c r="H32" s="353"/>
      <c r="I32" s="380"/>
      <c r="J32" s="353"/>
      <c r="K32" s="380"/>
      <c r="L32" s="353"/>
      <c r="M32" s="380"/>
      <c r="N32" s="353"/>
      <c r="O32" s="380"/>
      <c r="P32" s="353"/>
      <c r="Q32" s="381"/>
      <c r="R32" s="353"/>
      <c r="S32" s="380"/>
      <c r="T32" s="353"/>
      <c r="U32" s="380"/>
      <c r="V32" s="353"/>
      <c r="W32" s="380"/>
      <c r="X32" s="353"/>
      <c r="Y32" s="380"/>
      <c r="Z32" s="353"/>
      <c r="AA32" s="380"/>
      <c r="AB32" s="72"/>
      <c r="AC32" s="72"/>
      <c r="AE32" s="63"/>
    </row>
    <row r="33" spans="1:31" s="235" customFormat="1" ht="15.75" customHeight="1">
      <c r="A33" s="79"/>
      <c r="B33" s="460" t="s">
        <v>66</v>
      </c>
      <c r="C33" s="461"/>
      <c r="D33" s="47">
        <f>SUM(D34:D41)</f>
        <v>61041</v>
      </c>
      <c r="E33" s="249">
        <v>26.6</v>
      </c>
      <c r="F33" s="47">
        <f>SUM(F34:F41)</f>
        <v>16198</v>
      </c>
      <c r="G33" s="249">
        <v>38.4</v>
      </c>
      <c r="H33" s="47">
        <f>SUM(H34:H41)</f>
        <v>69337</v>
      </c>
      <c r="I33" s="249">
        <f>(H33-D33)/D33*100</f>
        <v>13.590865156206483</v>
      </c>
      <c r="J33" s="47">
        <f>SUM(J34:J41)</f>
        <v>20912</v>
      </c>
      <c r="K33" s="249">
        <f>(J33-F33)/F33*100</f>
        <v>29.102358315841464</v>
      </c>
      <c r="L33" s="47">
        <f>SUM(L34:L41)</f>
        <v>75826</v>
      </c>
      <c r="M33" s="249">
        <f>(L33-H33)/H33*100</f>
        <v>9.358639687324228</v>
      </c>
      <c r="N33" s="47">
        <f>SUM(N34:N41)</f>
        <v>23103</v>
      </c>
      <c r="O33" s="249">
        <f>(N33-J33)/J33*100</f>
        <v>10.477237949502678</v>
      </c>
      <c r="P33" s="47">
        <f>SUM(P34:P41)</f>
        <v>80126</v>
      </c>
      <c r="Q33" s="145">
        <f>(P33-L33)/L33*100</f>
        <v>5.670878062933558</v>
      </c>
      <c r="R33" s="47">
        <f>SUM(R34:R41)</f>
        <v>25648</v>
      </c>
      <c r="S33" s="249">
        <f>(R33-N33)/N33*100</f>
        <v>11.015885382850712</v>
      </c>
      <c r="T33" s="47">
        <f>SUM(T34:T41)</f>
        <v>83535</v>
      </c>
      <c r="U33" s="249">
        <f>(T33-P33)/P33*100</f>
        <v>4.254549085190824</v>
      </c>
      <c r="V33" s="47">
        <f>SUM(V34:V41)</f>
        <v>28691</v>
      </c>
      <c r="W33" s="249">
        <f>(V33-R33)/R33*100</f>
        <v>11.864472863381161</v>
      </c>
      <c r="X33" s="47">
        <f>SUM(X34:X41)</f>
        <v>87188</v>
      </c>
      <c r="Y33" s="249">
        <f>(X33-T33)/T33*100</f>
        <v>4.373017298138505</v>
      </c>
      <c r="Z33" s="47">
        <f>SUM(Z34:Z41)</f>
        <v>31495</v>
      </c>
      <c r="AA33" s="249">
        <f>(Z33-V33)/V33*100</f>
        <v>9.773099578264961</v>
      </c>
      <c r="AB33" s="234"/>
      <c r="AC33" s="234"/>
      <c r="AE33" s="236"/>
    </row>
    <row r="34" spans="1:31" s="242" customFormat="1" ht="15.75" customHeight="1">
      <c r="A34" s="244"/>
      <c r="B34" s="245"/>
      <c r="C34" s="246" t="s">
        <v>67</v>
      </c>
      <c r="D34" s="353">
        <v>12055</v>
      </c>
      <c r="E34" s="380">
        <v>3.8</v>
      </c>
      <c r="F34" s="353">
        <v>3042</v>
      </c>
      <c r="G34" s="380">
        <v>6.4</v>
      </c>
      <c r="H34" s="353">
        <v>12217</v>
      </c>
      <c r="I34" s="380">
        <f aca="true" t="shared" si="10" ref="I34:I41">(H34-D34)/D34*100</f>
        <v>1.343840729987557</v>
      </c>
      <c r="J34" s="353">
        <v>3210</v>
      </c>
      <c r="K34" s="380">
        <f aca="true" t="shared" si="11" ref="K34:K41">(J34-F34)/F34*100</f>
        <v>5.522682445759369</v>
      </c>
      <c r="L34" s="353">
        <v>12321</v>
      </c>
      <c r="M34" s="380">
        <f aca="true" t="shared" si="12" ref="M34:M40">(L34-H34)/H34*100</f>
        <v>0.8512728165670786</v>
      </c>
      <c r="N34" s="353">
        <v>3301</v>
      </c>
      <c r="O34" s="380">
        <f aca="true" t="shared" si="13" ref="O34:O41">(N34-J34)/J34*100</f>
        <v>2.8348909657320873</v>
      </c>
      <c r="P34" s="353">
        <v>12012</v>
      </c>
      <c r="Q34" s="381">
        <f aca="true" t="shared" si="14" ref="Q34:Q41">(P34-L34)/L34*100</f>
        <v>-2.5079133187241296</v>
      </c>
      <c r="R34" s="353">
        <v>3263</v>
      </c>
      <c r="S34" s="380">
        <f aca="true" t="shared" si="15" ref="S34:S41">(R34-N34)/N34*100</f>
        <v>-1.1511663132384127</v>
      </c>
      <c r="T34" s="353">
        <v>11803</v>
      </c>
      <c r="U34" s="380">
        <f aca="true" t="shared" si="16" ref="U34:U41">(T34-P34)/P34*100</f>
        <v>-1.73992673992674</v>
      </c>
      <c r="V34" s="353">
        <v>3342</v>
      </c>
      <c r="W34" s="380">
        <f aca="true" t="shared" si="17" ref="W34:W41">(V34-R34)/R34*100</f>
        <v>2.421084891204413</v>
      </c>
      <c r="X34" s="353">
        <v>12454</v>
      </c>
      <c r="Y34" s="380">
        <f aca="true" t="shared" si="18" ref="Y34:Y41">(X34-T34)/T34*100</f>
        <v>5.5155468948572395</v>
      </c>
      <c r="Z34" s="353">
        <v>3737</v>
      </c>
      <c r="AA34" s="380">
        <f aca="true" t="shared" si="19" ref="AA34:AA41">(Z34-V34)/V34*100</f>
        <v>11.819269898264512</v>
      </c>
      <c r="AB34" s="241"/>
      <c r="AC34" s="241"/>
      <c r="AE34" s="243"/>
    </row>
    <row r="35" spans="1:31" s="242" customFormat="1" ht="15.75" customHeight="1">
      <c r="A35" s="244"/>
      <c r="B35" s="245"/>
      <c r="C35" s="246" t="s">
        <v>68</v>
      </c>
      <c r="D35" s="353">
        <v>15252</v>
      </c>
      <c r="E35" s="380">
        <v>24.2</v>
      </c>
      <c r="F35" s="353">
        <v>3789</v>
      </c>
      <c r="G35" s="380">
        <v>31.4</v>
      </c>
      <c r="H35" s="353">
        <v>17159</v>
      </c>
      <c r="I35" s="380">
        <f t="shared" si="10"/>
        <v>12.503278258589038</v>
      </c>
      <c r="J35" s="353">
        <v>4295</v>
      </c>
      <c r="K35" s="380">
        <f t="shared" si="11"/>
        <v>13.354447083663235</v>
      </c>
      <c r="L35" s="353">
        <v>19271</v>
      </c>
      <c r="M35" s="380">
        <f t="shared" si="12"/>
        <v>12.308409580977912</v>
      </c>
      <c r="N35" s="353">
        <v>4907</v>
      </c>
      <c r="O35" s="380">
        <f t="shared" si="13"/>
        <v>14.249126891734576</v>
      </c>
      <c r="P35" s="353">
        <v>20266</v>
      </c>
      <c r="Q35" s="381">
        <f t="shared" si="14"/>
        <v>5.163198588552747</v>
      </c>
      <c r="R35" s="353">
        <v>5346</v>
      </c>
      <c r="S35" s="380">
        <f t="shared" si="15"/>
        <v>8.94640309761565</v>
      </c>
      <c r="T35" s="353">
        <v>20860</v>
      </c>
      <c r="U35" s="380">
        <f t="shared" si="16"/>
        <v>2.931017467679858</v>
      </c>
      <c r="V35" s="353">
        <v>5726</v>
      </c>
      <c r="W35" s="380">
        <f t="shared" si="17"/>
        <v>7.10811821922933</v>
      </c>
      <c r="X35" s="353">
        <v>21477</v>
      </c>
      <c r="Y35" s="380">
        <f t="shared" si="18"/>
        <v>2.9578139980824543</v>
      </c>
      <c r="Z35" s="353">
        <v>6282</v>
      </c>
      <c r="AA35" s="380">
        <f t="shared" si="19"/>
        <v>9.710094306671325</v>
      </c>
      <c r="AB35" s="241"/>
      <c r="AC35" s="241"/>
      <c r="AE35" s="243"/>
    </row>
    <row r="36" spans="1:31" s="242" customFormat="1" ht="15.75" customHeight="1">
      <c r="A36" s="244"/>
      <c r="B36" s="245"/>
      <c r="C36" s="246" t="s">
        <v>69</v>
      </c>
      <c r="D36" s="353">
        <v>23752</v>
      </c>
      <c r="E36" s="380">
        <v>74.7</v>
      </c>
      <c r="F36" s="353">
        <v>6957</v>
      </c>
      <c r="G36" s="380">
        <v>105.5</v>
      </c>
      <c r="H36" s="353">
        <v>31817</v>
      </c>
      <c r="I36" s="380">
        <f t="shared" si="10"/>
        <v>33.95503536544291</v>
      </c>
      <c r="J36" s="353">
        <v>11188</v>
      </c>
      <c r="K36" s="380">
        <f t="shared" si="11"/>
        <v>60.81644386948397</v>
      </c>
      <c r="L36" s="353">
        <v>36080</v>
      </c>
      <c r="M36" s="380">
        <f t="shared" si="12"/>
        <v>13.398497658484457</v>
      </c>
      <c r="N36" s="353">
        <v>12680</v>
      </c>
      <c r="O36" s="380">
        <f t="shared" si="13"/>
        <v>13.335716839470862</v>
      </c>
      <c r="P36" s="353">
        <v>39769</v>
      </c>
      <c r="Q36" s="381">
        <f t="shared" si="14"/>
        <v>10.22450110864745</v>
      </c>
      <c r="R36" s="353">
        <v>14835</v>
      </c>
      <c r="S36" s="380">
        <f t="shared" si="15"/>
        <v>16.99526813880126</v>
      </c>
      <c r="T36" s="353">
        <v>42945</v>
      </c>
      <c r="U36" s="380">
        <f t="shared" si="16"/>
        <v>7.986119842088059</v>
      </c>
      <c r="V36" s="353">
        <v>17422</v>
      </c>
      <c r="W36" s="380">
        <f t="shared" si="17"/>
        <v>17.43849005729693</v>
      </c>
      <c r="X36" s="353">
        <v>45581</v>
      </c>
      <c r="Y36" s="380">
        <f t="shared" si="18"/>
        <v>6.138083595296309</v>
      </c>
      <c r="Z36" s="353">
        <v>19217</v>
      </c>
      <c r="AA36" s="380">
        <f t="shared" si="19"/>
        <v>10.303065090115945</v>
      </c>
      <c r="AB36" s="241"/>
      <c r="AC36" s="241"/>
      <c r="AE36" s="243"/>
    </row>
    <row r="37" spans="1:31" s="242" customFormat="1" ht="15.75" customHeight="1">
      <c r="A37" s="244"/>
      <c r="B37" s="245"/>
      <c r="C37" s="246" t="s">
        <v>70</v>
      </c>
      <c r="D37" s="353">
        <v>1229</v>
      </c>
      <c r="E37" s="380">
        <v>4.8</v>
      </c>
      <c r="F37" s="353">
        <v>273</v>
      </c>
      <c r="G37" s="380">
        <v>-4.2</v>
      </c>
      <c r="H37" s="353">
        <v>989</v>
      </c>
      <c r="I37" s="380">
        <f t="shared" si="10"/>
        <v>-19.528071602929213</v>
      </c>
      <c r="J37" s="353">
        <v>249</v>
      </c>
      <c r="K37" s="380">
        <f t="shared" si="11"/>
        <v>-8.791208791208792</v>
      </c>
      <c r="L37" s="353">
        <v>987</v>
      </c>
      <c r="M37" s="380">
        <f t="shared" si="12"/>
        <v>-0.20222446916076847</v>
      </c>
      <c r="N37" s="353">
        <v>251</v>
      </c>
      <c r="O37" s="380">
        <f t="shared" si="13"/>
        <v>0.8032128514056224</v>
      </c>
      <c r="P37" s="353">
        <v>1088</v>
      </c>
      <c r="Q37" s="381">
        <f t="shared" si="14"/>
        <v>10.233029381965553</v>
      </c>
      <c r="R37" s="353">
        <v>267</v>
      </c>
      <c r="S37" s="380">
        <f t="shared" si="15"/>
        <v>6.374501992031872</v>
      </c>
      <c r="T37" s="353">
        <v>1171</v>
      </c>
      <c r="U37" s="380">
        <f t="shared" si="16"/>
        <v>7.6286764705882355</v>
      </c>
      <c r="V37" s="353">
        <v>303</v>
      </c>
      <c r="W37" s="380">
        <f t="shared" si="17"/>
        <v>13.48314606741573</v>
      </c>
      <c r="X37" s="353">
        <v>1205</v>
      </c>
      <c r="Y37" s="380">
        <f t="shared" si="18"/>
        <v>2.9035012809564473</v>
      </c>
      <c r="Z37" s="353">
        <v>338</v>
      </c>
      <c r="AA37" s="380">
        <f t="shared" si="19"/>
        <v>11.55115511551155</v>
      </c>
      <c r="AB37" s="241"/>
      <c r="AC37" s="241"/>
      <c r="AE37" s="243"/>
    </row>
    <row r="38" spans="1:31" s="242" customFormat="1" ht="15.75" customHeight="1">
      <c r="A38" s="244"/>
      <c r="B38" s="245"/>
      <c r="C38" s="246" t="s">
        <v>71</v>
      </c>
      <c r="D38" s="353">
        <v>1866</v>
      </c>
      <c r="E38" s="380">
        <v>-0.8</v>
      </c>
      <c r="F38" s="353">
        <v>441</v>
      </c>
      <c r="G38" s="380">
        <v>1.4</v>
      </c>
      <c r="H38" s="353">
        <v>1513</v>
      </c>
      <c r="I38" s="380">
        <f t="shared" si="10"/>
        <v>-18.917470525187564</v>
      </c>
      <c r="J38" s="353">
        <v>401</v>
      </c>
      <c r="K38" s="380">
        <f t="shared" si="11"/>
        <v>-9.070294784580499</v>
      </c>
      <c r="L38" s="353">
        <v>1534</v>
      </c>
      <c r="M38" s="380">
        <f t="shared" si="12"/>
        <v>1.3879709187045606</v>
      </c>
      <c r="N38" s="353">
        <v>416</v>
      </c>
      <c r="O38" s="380">
        <f t="shared" si="13"/>
        <v>3.7406483790523692</v>
      </c>
      <c r="P38" s="353">
        <v>1488</v>
      </c>
      <c r="Q38" s="381">
        <f t="shared" si="14"/>
        <v>-2.9986962190352022</v>
      </c>
      <c r="R38" s="353">
        <v>409</v>
      </c>
      <c r="S38" s="380">
        <f t="shared" si="15"/>
        <v>-1.6826923076923077</v>
      </c>
      <c r="T38" s="353">
        <v>1501</v>
      </c>
      <c r="U38" s="380">
        <f t="shared" si="16"/>
        <v>0.8736559139784945</v>
      </c>
      <c r="V38" s="353">
        <v>439</v>
      </c>
      <c r="W38" s="380">
        <f t="shared" si="17"/>
        <v>7.334963325183375</v>
      </c>
      <c r="X38" s="353">
        <v>1400</v>
      </c>
      <c r="Y38" s="380">
        <f t="shared" si="18"/>
        <v>-6.7288474350433045</v>
      </c>
      <c r="Z38" s="353">
        <v>433</v>
      </c>
      <c r="AA38" s="380">
        <f t="shared" si="19"/>
        <v>-1.366742596810934</v>
      </c>
      <c r="AB38" s="241"/>
      <c r="AC38" s="241"/>
      <c r="AE38" s="243"/>
    </row>
    <row r="39" spans="1:31" s="242" customFormat="1" ht="15.75" customHeight="1">
      <c r="A39" s="244"/>
      <c r="B39" s="245"/>
      <c r="C39" s="246" t="s">
        <v>72</v>
      </c>
      <c r="D39" s="353">
        <v>3904</v>
      </c>
      <c r="E39" s="380">
        <v>-10.3</v>
      </c>
      <c r="F39" s="353">
        <v>928</v>
      </c>
      <c r="G39" s="380">
        <v>-4.9</v>
      </c>
      <c r="H39" s="353">
        <v>3566</v>
      </c>
      <c r="I39" s="380">
        <f t="shared" si="10"/>
        <v>-8.657786885245903</v>
      </c>
      <c r="J39" s="353">
        <v>886</v>
      </c>
      <c r="K39" s="380">
        <f t="shared" si="11"/>
        <v>-4.525862068965517</v>
      </c>
      <c r="L39" s="353">
        <v>3421</v>
      </c>
      <c r="M39" s="380">
        <f t="shared" si="12"/>
        <v>-4.0661805945036456</v>
      </c>
      <c r="N39" s="353">
        <v>858</v>
      </c>
      <c r="O39" s="380">
        <f t="shared" si="13"/>
        <v>-3.160270880361174</v>
      </c>
      <c r="P39" s="353">
        <v>3378</v>
      </c>
      <c r="Q39" s="381">
        <f t="shared" si="14"/>
        <v>-1.2569424144986847</v>
      </c>
      <c r="R39" s="353">
        <v>848</v>
      </c>
      <c r="S39" s="380">
        <f t="shared" si="15"/>
        <v>-1.1655011655011656</v>
      </c>
      <c r="T39" s="353">
        <v>3256</v>
      </c>
      <c r="U39" s="380">
        <f t="shared" si="16"/>
        <v>-3.6116044997039665</v>
      </c>
      <c r="V39" s="353">
        <v>820</v>
      </c>
      <c r="W39" s="380">
        <f t="shared" si="17"/>
        <v>-3.30188679245283</v>
      </c>
      <c r="X39" s="353">
        <v>3154</v>
      </c>
      <c r="Y39" s="380">
        <f t="shared" si="18"/>
        <v>-3.1326781326781328</v>
      </c>
      <c r="Z39" s="353">
        <v>831</v>
      </c>
      <c r="AA39" s="380">
        <f t="shared" si="19"/>
        <v>1.3414634146341464</v>
      </c>
      <c r="AB39" s="241"/>
      <c r="AC39" s="241"/>
      <c r="AE39" s="243"/>
    </row>
    <row r="40" spans="1:31" s="242" customFormat="1" ht="15.75" customHeight="1">
      <c r="A40" s="244"/>
      <c r="B40" s="245"/>
      <c r="C40" s="246" t="s">
        <v>73</v>
      </c>
      <c r="D40" s="353">
        <v>1513</v>
      </c>
      <c r="E40" s="380">
        <v>28.3</v>
      </c>
      <c r="F40" s="353">
        <v>316</v>
      </c>
      <c r="G40" s="380">
        <v>1</v>
      </c>
      <c r="H40" s="353">
        <v>846</v>
      </c>
      <c r="I40" s="380">
        <f t="shared" si="10"/>
        <v>-44.08460013218771</v>
      </c>
      <c r="J40" s="353">
        <v>239</v>
      </c>
      <c r="K40" s="380">
        <f t="shared" si="11"/>
        <v>-24.367088607594937</v>
      </c>
      <c r="L40" s="353">
        <v>921</v>
      </c>
      <c r="M40" s="380">
        <f t="shared" si="12"/>
        <v>8.865248226950355</v>
      </c>
      <c r="N40" s="353">
        <v>253</v>
      </c>
      <c r="O40" s="380">
        <f t="shared" si="13"/>
        <v>5.857740585774058</v>
      </c>
      <c r="P40" s="353">
        <v>861</v>
      </c>
      <c r="Q40" s="381">
        <f t="shared" si="14"/>
        <v>-6.514657980456026</v>
      </c>
      <c r="R40" s="353">
        <v>258</v>
      </c>
      <c r="S40" s="380">
        <f t="shared" si="15"/>
        <v>1.9762845849802373</v>
      </c>
      <c r="T40" s="353">
        <v>750</v>
      </c>
      <c r="U40" s="380">
        <f t="shared" si="16"/>
        <v>-12.89198606271777</v>
      </c>
      <c r="V40" s="353">
        <v>246</v>
      </c>
      <c r="W40" s="380">
        <f t="shared" si="17"/>
        <v>-4.651162790697675</v>
      </c>
      <c r="X40" s="353">
        <v>731</v>
      </c>
      <c r="Y40" s="380">
        <f t="shared" si="18"/>
        <v>-2.533333333333333</v>
      </c>
      <c r="Z40" s="353">
        <v>252</v>
      </c>
      <c r="AA40" s="380">
        <f t="shared" si="19"/>
        <v>2.4390243902439024</v>
      </c>
      <c r="AB40" s="241"/>
      <c r="AC40" s="241"/>
      <c r="AE40" s="243"/>
    </row>
    <row r="41" spans="1:31" s="242" customFormat="1" ht="15.75" customHeight="1">
      <c r="A41" s="244"/>
      <c r="B41" s="245"/>
      <c r="C41" s="246" t="s">
        <v>74</v>
      </c>
      <c r="D41" s="353">
        <v>1470</v>
      </c>
      <c r="E41" s="380">
        <v>-31.3</v>
      </c>
      <c r="F41" s="353">
        <v>452</v>
      </c>
      <c r="G41" s="380">
        <v>-20</v>
      </c>
      <c r="H41" s="353">
        <v>1230</v>
      </c>
      <c r="I41" s="380">
        <f t="shared" si="10"/>
        <v>-16.3265306122449</v>
      </c>
      <c r="J41" s="353">
        <v>444</v>
      </c>
      <c r="K41" s="380">
        <f t="shared" si="11"/>
        <v>-1.7699115044247788</v>
      </c>
      <c r="L41" s="353">
        <v>1291</v>
      </c>
      <c r="M41" s="380">
        <f>(L41-H41)/H41*100</f>
        <v>4.959349593495935</v>
      </c>
      <c r="N41" s="353">
        <v>437</v>
      </c>
      <c r="O41" s="380">
        <f t="shared" si="13"/>
        <v>-1.5765765765765765</v>
      </c>
      <c r="P41" s="353">
        <v>1264</v>
      </c>
      <c r="Q41" s="381">
        <f t="shared" si="14"/>
        <v>-2.0914020139426803</v>
      </c>
      <c r="R41" s="353">
        <v>422</v>
      </c>
      <c r="S41" s="380">
        <f t="shared" si="15"/>
        <v>-3.4324942791762014</v>
      </c>
      <c r="T41" s="353">
        <v>1249</v>
      </c>
      <c r="U41" s="380">
        <f t="shared" si="16"/>
        <v>-1.1867088607594938</v>
      </c>
      <c r="V41" s="353">
        <v>393</v>
      </c>
      <c r="W41" s="380">
        <f t="shared" si="17"/>
        <v>-6.872037914691943</v>
      </c>
      <c r="X41" s="353">
        <v>1186</v>
      </c>
      <c r="Y41" s="380">
        <f t="shared" si="18"/>
        <v>-5.044035228182546</v>
      </c>
      <c r="Z41" s="353">
        <v>405</v>
      </c>
      <c r="AA41" s="380">
        <f t="shared" si="19"/>
        <v>3.0534351145038165</v>
      </c>
      <c r="AB41" s="241"/>
      <c r="AC41" s="241"/>
      <c r="AE41" s="243"/>
    </row>
    <row r="42" spans="1:31" ht="15.75" customHeight="1">
      <c r="A42" s="80"/>
      <c r="B42" s="68"/>
      <c r="C42" s="81"/>
      <c r="D42" s="353"/>
      <c r="E42" s="380"/>
      <c r="F42" s="353"/>
      <c r="G42" s="380"/>
      <c r="H42" s="353"/>
      <c r="I42" s="380"/>
      <c r="J42" s="353"/>
      <c r="K42" s="380"/>
      <c r="L42" s="353"/>
      <c r="M42" s="380"/>
      <c r="N42" s="353"/>
      <c r="O42" s="380"/>
      <c r="P42" s="353"/>
      <c r="Q42" s="381"/>
      <c r="R42" s="353"/>
      <c r="S42" s="380"/>
      <c r="T42" s="353"/>
      <c r="U42" s="380"/>
      <c r="V42" s="353"/>
      <c r="W42" s="380"/>
      <c r="X42" s="353"/>
      <c r="Y42" s="380"/>
      <c r="Z42" s="353"/>
      <c r="AA42" s="380"/>
      <c r="AB42" s="72"/>
      <c r="AC42" s="72"/>
      <c r="AE42" s="63"/>
    </row>
    <row r="43" spans="1:46" s="235" customFormat="1" ht="15.75" customHeight="1">
      <c r="A43" s="79"/>
      <c r="B43" s="460" t="s">
        <v>75</v>
      </c>
      <c r="C43" s="461"/>
      <c r="D43" s="47">
        <f>SUM(D44:D48)</f>
        <v>72503</v>
      </c>
      <c r="E43" s="249">
        <v>12.1</v>
      </c>
      <c r="F43" s="47">
        <f>SUM(F44:F48)</f>
        <v>17460</v>
      </c>
      <c r="G43" s="249">
        <v>20.5</v>
      </c>
      <c r="H43" s="47">
        <f>SUM(H44:H48)</f>
        <v>78602</v>
      </c>
      <c r="I43" s="249">
        <f aca="true" t="shared" si="20" ref="I43:I48">(H43-D43)/D43*100</f>
        <v>8.412065707625892</v>
      </c>
      <c r="J43" s="47">
        <f>SUM(J44:J48)</f>
        <v>20097</v>
      </c>
      <c r="K43" s="249">
        <f aca="true" t="shared" si="21" ref="K43:K48">(J43-F43)/F43*100</f>
        <v>15.103092783505154</v>
      </c>
      <c r="L43" s="47">
        <f>SUM(L44:L48)</f>
        <v>82251</v>
      </c>
      <c r="M43" s="249">
        <f aca="true" t="shared" si="22" ref="M43:M48">(L43-H43)/H43*100</f>
        <v>4.642375512073484</v>
      </c>
      <c r="N43" s="47">
        <f>SUM(N44:N48)</f>
        <v>21490</v>
      </c>
      <c r="O43" s="249">
        <f aca="true" t="shared" si="23" ref="O43:O48">(N43-J43)/J43*100</f>
        <v>6.931382793451759</v>
      </c>
      <c r="P43" s="47">
        <f>SUM(P44:P48)</f>
        <v>84973</v>
      </c>
      <c r="Q43" s="145">
        <f aca="true" t="shared" si="24" ref="Q43:Q48">(P43-L43)/L43*100</f>
        <v>3.309382256750678</v>
      </c>
      <c r="R43" s="47">
        <f>SUM(R44:R48)</f>
        <v>23195</v>
      </c>
      <c r="S43" s="249">
        <f aca="true" t="shared" si="25" ref="S43:S48">(R43-N43)/N43*100</f>
        <v>7.933922754769661</v>
      </c>
      <c r="T43" s="47">
        <f>SUM(T44:T48)</f>
        <v>91407</v>
      </c>
      <c r="U43" s="249">
        <f aca="true" t="shared" si="26" ref="U43:U48">(T43-P43)/P43*100</f>
        <v>7.571816930083673</v>
      </c>
      <c r="V43" s="47">
        <f>SUM(V44:V48)</f>
        <v>26420</v>
      </c>
      <c r="W43" s="249">
        <f aca="true" t="shared" si="27" ref="W43:W48">(V43-R43)/R43*100</f>
        <v>13.903858590213408</v>
      </c>
      <c r="X43" s="47">
        <f>SUM(X44:X48)</f>
        <v>95534</v>
      </c>
      <c r="Y43" s="249">
        <f aca="true" t="shared" si="28" ref="Y43:Y48">(X43-T43)/T43*100</f>
        <v>4.514971501088539</v>
      </c>
      <c r="Z43" s="47">
        <f>SUM(Z44:Z48)</f>
        <v>29078</v>
      </c>
      <c r="AA43" s="249">
        <f aca="true" t="shared" si="29" ref="AA43:AA48">(Z43-V43)/V43*100</f>
        <v>10.060560181680545</v>
      </c>
      <c r="AB43" s="240"/>
      <c r="AC43" s="240"/>
      <c r="AD43" s="226"/>
      <c r="AE43" s="236"/>
      <c r="AF43" s="226"/>
      <c r="AG43" s="226"/>
      <c r="AH43" s="226"/>
      <c r="AI43" s="226"/>
      <c r="AJ43" s="226"/>
      <c r="AK43" s="226"/>
      <c r="AL43" s="226"/>
      <c r="AM43" s="226"/>
      <c r="AN43" s="226"/>
      <c r="AO43" s="226"/>
      <c r="AP43" s="226"/>
      <c r="AQ43" s="226"/>
      <c r="AR43" s="226"/>
      <c r="AS43" s="226"/>
      <c r="AT43" s="226"/>
    </row>
    <row r="44" spans="1:31" s="242" customFormat="1" ht="15.75" customHeight="1">
      <c r="A44" s="244"/>
      <c r="B44" s="245"/>
      <c r="C44" s="246" t="s">
        <v>76</v>
      </c>
      <c r="D44" s="353">
        <v>22494</v>
      </c>
      <c r="E44" s="380">
        <v>4.4</v>
      </c>
      <c r="F44" s="353">
        <v>5254</v>
      </c>
      <c r="G44" s="380">
        <v>10.7</v>
      </c>
      <c r="H44" s="353">
        <v>23682</v>
      </c>
      <c r="I44" s="380">
        <f t="shared" si="20"/>
        <v>5.2814083755668175</v>
      </c>
      <c r="J44" s="353">
        <v>5766</v>
      </c>
      <c r="K44" s="380">
        <f t="shared" si="21"/>
        <v>9.744956223829464</v>
      </c>
      <c r="L44" s="353">
        <v>24591</v>
      </c>
      <c r="M44" s="380">
        <f t="shared" si="22"/>
        <v>3.8383582467696984</v>
      </c>
      <c r="N44" s="353">
        <v>6064</v>
      </c>
      <c r="O44" s="380">
        <f t="shared" si="23"/>
        <v>5.168227540756157</v>
      </c>
      <c r="P44" s="353">
        <v>26078</v>
      </c>
      <c r="Q44" s="381">
        <f t="shared" si="24"/>
        <v>6.046927737790249</v>
      </c>
      <c r="R44" s="353">
        <v>6838</v>
      </c>
      <c r="S44" s="380">
        <f t="shared" si="25"/>
        <v>12.763852242744065</v>
      </c>
      <c r="T44" s="353">
        <v>30318</v>
      </c>
      <c r="U44" s="380">
        <f t="shared" si="26"/>
        <v>16.258915561009278</v>
      </c>
      <c r="V44" s="353">
        <v>8502</v>
      </c>
      <c r="W44" s="380">
        <f t="shared" si="27"/>
        <v>24.334600760456272</v>
      </c>
      <c r="X44" s="353">
        <v>34304</v>
      </c>
      <c r="Y44" s="380">
        <f t="shared" si="28"/>
        <v>13.14730523121578</v>
      </c>
      <c r="Z44" s="353">
        <v>10133</v>
      </c>
      <c r="AA44" s="380">
        <f t="shared" si="29"/>
        <v>19.18372147729946</v>
      </c>
      <c r="AB44" s="241"/>
      <c r="AC44" s="241"/>
      <c r="AE44" s="243"/>
    </row>
    <row r="45" spans="1:31" s="242" customFormat="1" ht="15.75" customHeight="1">
      <c r="A45" s="244"/>
      <c r="B45" s="245"/>
      <c r="C45" s="246" t="s">
        <v>108</v>
      </c>
      <c r="D45" s="353">
        <v>11552</v>
      </c>
      <c r="E45" s="380">
        <v>2.5</v>
      </c>
      <c r="F45" s="353">
        <v>2599</v>
      </c>
      <c r="G45" s="380">
        <v>8.4</v>
      </c>
      <c r="H45" s="353">
        <v>11892</v>
      </c>
      <c r="I45" s="380">
        <f t="shared" si="20"/>
        <v>2.943213296398892</v>
      </c>
      <c r="J45" s="353">
        <v>2715</v>
      </c>
      <c r="K45" s="380">
        <f t="shared" si="21"/>
        <v>4.46325509811466</v>
      </c>
      <c r="L45" s="353">
        <v>11961</v>
      </c>
      <c r="M45" s="380">
        <f t="shared" si="22"/>
        <v>0.5802219979818365</v>
      </c>
      <c r="N45" s="353">
        <v>2758</v>
      </c>
      <c r="O45" s="380">
        <f t="shared" si="23"/>
        <v>1.583793738489871</v>
      </c>
      <c r="P45" s="353">
        <v>11601</v>
      </c>
      <c r="Q45" s="381">
        <f t="shared" si="24"/>
        <v>-3.0097817908201656</v>
      </c>
      <c r="R45" s="353">
        <v>2749</v>
      </c>
      <c r="S45" s="380">
        <f t="shared" si="25"/>
        <v>-0.3263234227701233</v>
      </c>
      <c r="T45" s="353">
        <v>11442</v>
      </c>
      <c r="U45" s="380">
        <f t="shared" si="26"/>
        <v>-1.3705715024566847</v>
      </c>
      <c r="V45" s="353">
        <v>2878</v>
      </c>
      <c r="W45" s="380">
        <f t="shared" si="27"/>
        <v>4.692615496544198</v>
      </c>
      <c r="X45" s="353">
        <v>10826</v>
      </c>
      <c r="Y45" s="380">
        <f t="shared" si="28"/>
        <v>-5.383674182835168</v>
      </c>
      <c r="Z45" s="353">
        <v>2988</v>
      </c>
      <c r="AA45" s="380">
        <f t="shared" si="29"/>
        <v>3.822098679638638</v>
      </c>
      <c r="AB45" s="241"/>
      <c r="AC45" s="241"/>
      <c r="AE45" s="243"/>
    </row>
    <row r="46" spans="1:31" s="242" customFormat="1" ht="15.75" customHeight="1">
      <c r="A46" s="244"/>
      <c r="B46" s="245"/>
      <c r="C46" s="246" t="s">
        <v>109</v>
      </c>
      <c r="D46" s="353">
        <v>11062</v>
      </c>
      <c r="E46" s="380">
        <v>1.9</v>
      </c>
      <c r="F46" s="353">
        <v>2541</v>
      </c>
      <c r="G46" s="380">
        <v>6.5</v>
      </c>
      <c r="H46" s="353">
        <v>11275</v>
      </c>
      <c r="I46" s="380">
        <f t="shared" si="20"/>
        <v>1.9255107575483636</v>
      </c>
      <c r="J46" s="353">
        <v>2650</v>
      </c>
      <c r="K46" s="380">
        <f t="shared" si="21"/>
        <v>4.289649744195199</v>
      </c>
      <c r="L46" s="353">
        <v>11406</v>
      </c>
      <c r="M46" s="380">
        <f t="shared" si="22"/>
        <v>1.1618625277161863</v>
      </c>
      <c r="N46" s="353">
        <v>2757</v>
      </c>
      <c r="O46" s="380">
        <f t="shared" si="23"/>
        <v>4.037735849056603</v>
      </c>
      <c r="P46" s="353">
        <v>11342</v>
      </c>
      <c r="Q46" s="381">
        <f t="shared" si="24"/>
        <v>-0.5611081886726285</v>
      </c>
      <c r="R46" s="353">
        <v>2929</v>
      </c>
      <c r="S46" s="380">
        <f t="shared" si="25"/>
        <v>6.238665215814291</v>
      </c>
      <c r="T46" s="353">
        <v>11267</v>
      </c>
      <c r="U46" s="380">
        <f t="shared" si="26"/>
        <v>-0.6612590372068419</v>
      </c>
      <c r="V46" s="353">
        <v>3002</v>
      </c>
      <c r="W46" s="380">
        <f t="shared" si="27"/>
        <v>2.4923181973369752</v>
      </c>
      <c r="X46" s="353">
        <v>11270</v>
      </c>
      <c r="Y46" s="380">
        <f t="shared" si="28"/>
        <v>0.026626431170675428</v>
      </c>
      <c r="Z46" s="353">
        <v>3182</v>
      </c>
      <c r="AA46" s="380">
        <f t="shared" si="29"/>
        <v>5.9960026648900735</v>
      </c>
      <c r="AB46" s="241"/>
      <c r="AC46" s="241"/>
      <c r="AE46" s="243"/>
    </row>
    <row r="47" spans="1:31" s="242" customFormat="1" ht="15.75" customHeight="1">
      <c r="A47" s="244"/>
      <c r="B47" s="245"/>
      <c r="C47" s="246" t="s">
        <v>110</v>
      </c>
      <c r="D47" s="353">
        <v>10525</v>
      </c>
      <c r="E47" s="380">
        <v>4.3</v>
      </c>
      <c r="F47" s="353">
        <v>2496</v>
      </c>
      <c r="G47" s="380">
        <v>8.5</v>
      </c>
      <c r="H47" s="353">
        <v>10939</v>
      </c>
      <c r="I47" s="380">
        <f t="shared" si="20"/>
        <v>3.933491686460808</v>
      </c>
      <c r="J47" s="353">
        <v>2769</v>
      </c>
      <c r="K47" s="380">
        <f t="shared" si="21"/>
        <v>10.9375</v>
      </c>
      <c r="L47" s="353">
        <v>11261</v>
      </c>
      <c r="M47" s="380">
        <f t="shared" si="22"/>
        <v>2.9435963067922115</v>
      </c>
      <c r="N47" s="353">
        <v>2902</v>
      </c>
      <c r="O47" s="380">
        <f t="shared" si="23"/>
        <v>4.803178042614662</v>
      </c>
      <c r="P47" s="353">
        <v>11264</v>
      </c>
      <c r="Q47" s="381">
        <f>(P47-L47)/L47*100</f>
        <v>0.026640618062339045</v>
      </c>
      <c r="R47" s="353">
        <v>2964</v>
      </c>
      <c r="S47" s="380">
        <f t="shared" si="25"/>
        <v>2.1364576154376294</v>
      </c>
      <c r="T47" s="353">
        <v>12013</v>
      </c>
      <c r="U47" s="380">
        <f t="shared" si="26"/>
        <v>6.649502840909091</v>
      </c>
      <c r="V47" s="353">
        <v>3338</v>
      </c>
      <c r="W47" s="380">
        <f t="shared" si="27"/>
        <v>12.618083670715249</v>
      </c>
      <c r="X47" s="353">
        <v>12574</v>
      </c>
      <c r="Y47" s="380">
        <f t="shared" si="28"/>
        <v>4.669940897361192</v>
      </c>
      <c r="Z47" s="353">
        <v>3650</v>
      </c>
      <c r="AA47" s="380">
        <f t="shared" si="29"/>
        <v>9.346914319952067</v>
      </c>
      <c r="AB47" s="241"/>
      <c r="AC47" s="241"/>
      <c r="AE47" s="243"/>
    </row>
    <row r="48" spans="1:31" s="242" customFormat="1" ht="15.75" customHeight="1">
      <c r="A48" s="244"/>
      <c r="B48" s="245"/>
      <c r="C48" s="246" t="s">
        <v>77</v>
      </c>
      <c r="D48" s="353">
        <v>16870</v>
      </c>
      <c r="E48" s="380">
        <v>54.9</v>
      </c>
      <c r="F48" s="353">
        <v>4570</v>
      </c>
      <c r="G48" s="380">
        <v>72.3</v>
      </c>
      <c r="H48" s="353">
        <v>20814</v>
      </c>
      <c r="I48" s="380">
        <f t="shared" si="20"/>
        <v>23.378778897451095</v>
      </c>
      <c r="J48" s="353">
        <v>6197</v>
      </c>
      <c r="K48" s="380">
        <f t="shared" si="21"/>
        <v>35.60175054704595</v>
      </c>
      <c r="L48" s="353">
        <v>23032</v>
      </c>
      <c r="M48" s="380">
        <f t="shared" si="22"/>
        <v>10.656289036225617</v>
      </c>
      <c r="N48" s="353">
        <v>7009</v>
      </c>
      <c r="O48" s="380">
        <f t="shared" si="23"/>
        <v>13.103114410198483</v>
      </c>
      <c r="P48" s="353">
        <v>24688</v>
      </c>
      <c r="Q48" s="381">
        <f t="shared" si="24"/>
        <v>7.1899965265717265</v>
      </c>
      <c r="R48" s="353">
        <v>7715</v>
      </c>
      <c r="S48" s="380">
        <f t="shared" si="25"/>
        <v>10.072763589670423</v>
      </c>
      <c r="T48" s="353">
        <v>26367</v>
      </c>
      <c r="U48" s="380">
        <f t="shared" si="26"/>
        <v>6.800874918988982</v>
      </c>
      <c r="V48" s="353">
        <v>8700</v>
      </c>
      <c r="W48" s="380">
        <f t="shared" si="27"/>
        <v>12.767336357744652</v>
      </c>
      <c r="X48" s="353">
        <v>26560</v>
      </c>
      <c r="Y48" s="380">
        <f t="shared" si="28"/>
        <v>0.7319755755300186</v>
      </c>
      <c r="Z48" s="353">
        <v>9125</v>
      </c>
      <c r="AA48" s="380">
        <f t="shared" si="29"/>
        <v>4.885057471264368</v>
      </c>
      <c r="AB48" s="241"/>
      <c r="AC48" s="241"/>
      <c r="AE48" s="243"/>
    </row>
    <row r="49" spans="1:31" ht="15.75" customHeight="1">
      <c r="A49" s="80"/>
      <c r="B49" s="82"/>
      <c r="C49" s="83"/>
      <c r="D49" s="353"/>
      <c r="E49" s="380"/>
      <c r="F49" s="353"/>
      <c r="G49" s="380"/>
      <c r="H49" s="353"/>
      <c r="I49" s="380"/>
      <c r="J49" s="353"/>
      <c r="K49" s="380"/>
      <c r="L49" s="353"/>
      <c r="M49" s="380"/>
      <c r="N49" s="353"/>
      <c r="O49" s="380"/>
      <c r="P49" s="353"/>
      <c r="Q49" s="381"/>
      <c r="R49" s="353"/>
      <c r="S49" s="380"/>
      <c r="T49" s="353"/>
      <c r="U49" s="380"/>
      <c r="V49" s="353"/>
      <c r="W49" s="380"/>
      <c r="X49" s="353"/>
      <c r="Y49" s="380"/>
      <c r="Z49" s="353"/>
      <c r="AA49" s="380"/>
      <c r="AB49" s="72"/>
      <c r="AC49" s="72"/>
      <c r="AE49" s="63"/>
    </row>
    <row r="50" spans="1:31" s="235" customFormat="1" ht="15.75" customHeight="1">
      <c r="A50" s="79"/>
      <c r="B50" s="460" t="s">
        <v>78</v>
      </c>
      <c r="C50" s="461"/>
      <c r="D50" s="47">
        <f>SUM(D51:D54)</f>
        <v>48012</v>
      </c>
      <c r="E50" s="249">
        <v>-0.9</v>
      </c>
      <c r="F50" s="47">
        <f>SUM(F51:F54)</f>
        <v>11495</v>
      </c>
      <c r="G50" s="249">
        <v>2.5</v>
      </c>
      <c r="H50" s="47">
        <f>SUM(H51:H54)</f>
        <v>47751</v>
      </c>
      <c r="I50" s="249">
        <f>(H50-D50)/D50*100</f>
        <v>-0.543614096475881</v>
      </c>
      <c r="J50" s="47">
        <f>SUM(J51:J54)</f>
        <v>11751</v>
      </c>
      <c r="K50" s="249">
        <f>(J50-F50)/F50*100</f>
        <v>2.2270552414093086</v>
      </c>
      <c r="L50" s="47">
        <f>SUM(L51:L54)</f>
        <v>47134</v>
      </c>
      <c r="M50" s="249">
        <f>(L50-H50)/H50*100</f>
        <v>-1.292119536763628</v>
      </c>
      <c r="N50" s="47">
        <f>SUM(N51:N54)</f>
        <v>11803</v>
      </c>
      <c r="O50" s="249">
        <f>(N50-J50)/J50*100</f>
        <v>0.442515530593141</v>
      </c>
      <c r="P50" s="47">
        <f>SUM(P51:P54)</f>
        <v>45679</v>
      </c>
      <c r="Q50" s="145">
        <f>(P50-L50)/L50*100</f>
        <v>-3.08694360758688</v>
      </c>
      <c r="R50" s="47">
        <f>SUM(R51:R54)</f>
        <v>12506</v>
      </c>
      <c r="S50" s="249">
        <f>(R50-N50)/N50*100</f>
        <v>5.956112852664576</v>
      </c>
      <c r="T50" s="47">
        <f>SUM(T51:T54)</f>
        <v>43374</v>
      </c>
      <c r="U50" s="249">
        <f>(T50-P50)/P50*100</f>
        <v>-5.046082444887148</v>
      </c>
      <c r="V50" s="47">
        <f>SUM(V51:V54)</f>
        <v>12398</v>
      </c>
      <c r="W50" s="249">
        <f>(V50-R50)/R50*100</f>
        <v>-0.8635854789700944</v>
      </c>
      <c r="X50" s="47">
        <f>SUM(X51:X54)</f>
        <v>41287</v>
      </c>
      <c r="Y50" s="249">
        <f>(X50-T50)/T50*100</f>
        <v>-4.811638308664177</v>
      </c>
      <c r="Z50" s="47">
        <f>SUM(Z51:Z54)</f>
        <v>12712</v>
      </c>
      <c r="AA50" s="249">
        <f>(Z50-V50)/V50*100</f>
        <v>2.532666559122439</v>
      </c>
      <c r="AB50" s="234"/>
      <c r="AC50" s="234"/>
      <c r="AE50" s="236"/>
    </row>
    <row r="51" spans="1:31" s="242" customFormat="1" ht="15.75" customHeight="1">
      <c r="A51" s="244"/>
      <c r="B51" s="245"/>
      <c r="C51" s="246" t="s">
        <v>79</v>
      </c>
      <c r="D51" s="353">
        <v>13514</v>
      </c>
      <c r="E51" s="380">
        <v>-2.7</v>
      </c>
      <c r="F51" s="353">
        <v>3269</v>
      </c>
      <c r="G51" s="380">
        <v>-0.1</v>
      </c>
      <c r="H51" s="353">
        <v>13241</v>
      </c>
      <c r="I51" s="380">
        <f>(H51-D51)/D51*100</f>
        <v>-2.020127275418085</v>
      </c>
      <c r="J51" s="353">
        <v>3276</v>
      </c>
      <c r="K51" s="380">
        <f>(J51-F51)/F51*100</f>
        <v>0.21413276231263384</v>
      </c>
      <c r="L51" s="353">
        <v>12584</v>
      </c>
      <c r="M51" s="380">
        <f>(L51-H51)/H51*100</f>
        <v>-4.9618608866399825</v>
      </c>
      <c r="N51" s="353">
        <v>3242</v>
      </c>
      <c r="O51" s="380">
        <f>(N51-J51)/J51*100</f>
        <v>-1.0378510378510377</v>
      </c>
      <c r="P51" s="353">
        <v>11594</v>
      </c>
      <c r="Q51" s="381">
        <f>(P51-L51)/L51*100</f>
        <v>-7.8671328671328675</v>
      </c>
      <c r="R51" s="353">
        <v>3259</v>
      </c>
      <c r="S51" s="380">
        <f>(R51-N51)/N51*100</f>
        <v>0.5243676742751389</v>
      </c>
      <c r="T51" s="353">
        <v>10540</v>
      </c>
      <c r="U51" s="380">
        <f>(T51-P51)/P51*100</f>
        <v>-9.090909090909092</v>
      </c>
      <c r="V51" s="353">
        <v>3187</v>
      </c>
      <c r="W51" s="380">
        <f>(V51-R51)/R51*100</f>
        <v>-2.209266646210494</v>
      </c>
      <c r="X51" s="353">
        <v>9715</v>
      </c>
      <c r="Y51" s="380">
        <f>(X51-T51)/T51*100</f>
        <v>-7.827324478178369</v>
      </c>
      <c r="Z51" s="353">
        <v>3126</v>
      </c>
      <c r="AA51" s="380">
        <f>(Z51-V51)/V51*100</f>
        <v>-1.9140257295262004</v>
      </c>
      <c r="AB51" s="241"/>
      <c r="AC51" s="241"/>
      <c r="AE51" s="243"/>
    </row>
    <row r="52" spans="1:31" s="242" customFormat="1" ht="15.75" customHeight="1">
      <c r="A52" s="244"/>
      <c r="B52" s="245"/>
      <c r="C52" s="246" t="s">
        <v>80</v>
      </c>
      <c r="D52" s="353">
        <v>8010</v>
      </c>
      <c r="E52" s="380">
        <v>0.1</v>
      </c>
      <c r="F52" s="353">
        <v>1959</v>
      </c>
      <c r="G52" s="380">
        <v>6.6</v>
      </c>
      <c r="H52" s="353">
        <v>7921</v>
      </c>
      <c r="I52" s="380">
        <f>(H52-D52)/D52*100</f>
        <v>-1.1111111111111112</v>
      </c>
      <c r="J52" s="353">
        <v>1993</v>
      </c>
      <c r="K52" s="380">
        <f>(J52-F52)/F52*100</f>
        <v>1.7355793772332824</v>
      </c>
      <c r="L52" s="353">
        <v>7994</v>
      </c>
      <c r="M52" s="380">
        <f>(L52-H52)/H52*100</f>
        <v>0.9216008079787905</v>
      </c>
      <c r="N52" s="353">
        <v>2008</v>
      </c>
      <c r="O52" s="380">
        <f>(N52-J52)/J52*100</f>
        <v>0.7526342197691922</v>
      </c>
      <c r="P52" s="353">
        <v>7706</v>
      </c>
      <c r="Q52" s="381">
        <f>(P52-L52)/L52*100</f>
        <v>-3.6027020265198897</v>
      </c>
      <c r="R52" s="353">
        <v>2007</v>
      </c>
      <c r="S52" s="382">
        <f>(R52-N52)/N52*100</f>
        <v>-0.049800796812749</v>
      </c>
      <c r="T52" s="353">
        <v>7666</v>
      </c>
      <c r="U52" s="380">
        <f>(T52-P52)/P52*100</f>
        <v>-0.5190760446405399</v>
      </c>
      <c r="V52" s="353">
        <v>2083</v>
      </c>
      <c r="W52" s="380">
        <f>(V52-R52)/R52*100</f>
        <v>3.7867463876432486</v>
      </c>
      <c r="X52" s="353">
        <v>7348</v>
      </c>
      <c r="Y52" s="380">
        <f>(X52-T52)/T52*100</f>
        <v>-4.148186798852074</v>
      </c>
      <c r="Z52" s="353">
        <v>2110</v>
      </c>
      <c r="AA52" s="380">
        <f>(Z52-V52)/V52*100</f>
        <v>1.2962073931829092</v>
      </c>
      <c r="AB52" s="241"/>
      <c r="AC52" s="241"/>
      <c r="AE52" s="243"/>
    </row>
    <row r="53" spans="1:31" s="242" customFormat="1" ht="15.75" customHeight="1">
      <c r="A53" s="244"/>
      <c r="B53" s="245"/>
      <c r="C53" s="246" t="s">
        <v>81</v>
      </c>
      <c r="D53" s="353">
        <v>17407</v>
      </c>
      <c r="E53" s="380">
        <v>-0.2</v>
      </c>
      <c r="F53" s="353">
        <v>4158</v>
      </c>
      <c r="G53" s="380">
        <v>2.6</v>
      </c>
      <c r="H53" s="353">
        <v>17395</v>
      </c>
      <c r="I53" s="380">
        <f>(H53-D53)/D53*100</f>
        <v>-0.06893778365025564</v>
      </c>
      <c r="J53" s="353">
        <v>4289</v>
      </c>
      <c r="K53" s="380">
        <f>(J53-F53)/F53*100</f>
        <v>3.1505531505531508</v>
      </c>
      <c r="L53" s="353">
        <v>17244</v>
      </c>
      <c r="M53" s="380">
        <f>(L53-H53)/H53*100</f>
        <v>-0.8680655360735843</v>
      </c>
      <c r="N53" s="353">
        <v>4314</v>
      </c>
      <c r="O53" s="380">
        <f>(N53-J53)/J53*100</f>
        <v>0.5828864537188155</v>
      </c>
      <c r="P53" s="353">
        <v>17188</v>
      </c>
      <c r="Q53" s="381">
        <f>(P53-L53)/L53*100</f>
        <v>-0.3247506379030387</v>
      </c>
      <c r="R53" s="353">
        <v>4789</v>
      </c>
      <c r="S53" s="380">
        <f>(R53-N53)/N53*100</f>
        <v>11.010662957811777</v>
      </c>
      <c r="T53" s="353">
        <v>16425</v>
      </c>
      <c r="U53" s="380">
        <f>(T53-P53)/P53*100</f>
        <v>-4.439143588550151</v>
      </c>
      <c r="V53" s="353">
        <v>4767</v>
      </c>
      <c r="W53" s="380">
        <f>(V53-R53)/R53*100</f>
        <v>-0.45938609313008977</v>
      </c>
      <c r="X53" s="353">
        <v>15681</v>
      </c>
      <c r="Y53" s="380">
        <f>(X53-T53)/T53*100</f>
        <v>-4.529680365296803</v>
      </c>
      <c r="Z53" s="353">
        <v>5016</v>
      </c>
      <c r="AA53" s="380">
        <f>(Z53-V53)/V53*100</f>
        <v>5.223410950283197</v>
      </c>
      <c r="AB53" s="241"/>
      <c r="AC53" s="241"/>
      <c r="AE53" s="243"/>
    </row>
    <row r="54" spans="1:31" s="242" customFormat="1" ht="15.75" customHeight="1">
      <c r="A54" s="244"/>
      <c r="B54" s="245"/>
      <c r="C54" s="246" t="s">
        <v>82</v>
      </c>
      <c r="D54" s="353">
        <v>9081</v>
      </c>
      <c r="E54" s="380">
        <v>-0.2</v>
      </c>
      <c r="F54" s="353">
        <v>2109</v>
      </c>
      <c r="G54" s="380">
        <v>2.8</v>
      </c>
      <c r="H54" s="353">
        <v>9194</v>
      </c>
      <c r="I54" s="380">
        <f>(H54-D54)/D54*100</f>
        <v>1.2443563484197775</v>
      </c>
      <c r="J54" s="353">
        <v>2193</v>
      </c>
      <c r="K54" s="380">
        <f>(J54-F54)/F54*100</f>
        <v>3.982930298719772</v>
      </c>
      <c r="L54" s="353">
        <v>9312</v>
      </c>
      <c r="M54" s="380">
        <f>(L54-H54)/H54*100</f>
        <v>1.2834457254731346</v>
      </c>
      <c r="N54" s="353">
        <v>2239</v>
      </c>
      <c r="O54" s="380">
        <f>(N54-J54)/J54*100</f>
        <v>2.097583219334245</v>
      </c>
      <c r="P54" s="353">
        <v>9191</v>
      </c>
      <c r="Q54" s="381">
        <f>(P54-L54)/L54*100</f>
        <v>-1.2993986254295533</v>
      </c>
      <c r="R54" s="353">
        <v>2451</v>
      </c>
      <c r="S54" s="380">
        <f>(R54-N54)/N54*100</f>
        <v>9.46851272889683</v>
      </c>
      <c r="T54" s="353">
        <v>8743</v>
      </c>
      <c r="U54" s="380">
        <f>(T54-P54)/P54*100</f>
        <v>-4.874333587204874</v>
      </c>
      <c r="V54" s="353">
        <v>2361</v>
      </c>
      <c r="W54" s="380">
        <f>(V54-R54)/R54*100</f>
        <v>-3.6719706242350063</v>
      </c>
      <c r="X54" s="353">
        <v>8543</v>
      </c>
      <c r="Y54" s="380">
        <f>(X54-T54)/T54*100</f>
        <v>-2.2875443211712225</v>
      </c>
      <c r="Z54" s="353">
        <v>2460</v>
      </c>
      <c r="AA54" s="380">
        <f>(Z54-V54)/V54*100</f>
        <v>4.193138500635324</v>
      </c>
      <c r="AB54" s="241"/>
      <c r="AC54" s="241"/>
      <c r="AE54" s="243"/>
    </row>
    <row r="55" spans="1:31" ht="15.75" customHeight="1">
      <c r="A55" s="80"/>
      <c r="B55" s="68"/>
      <c r="C55" s="81"/>
      <c r="D55" s="353"/>
      <c r="E55" s="380"/>
      <c r="F55" s="353"/>
      <c r="G55" s="380"/>
      <c r="H55" s="353"/>
      <c r="I55" s="380"/>
      <c r="J55" s="353"/>
      <c r="K55" s="380"/>
      <c r="L55" s="353"/>
      <c r="M55" s="380"/>
      <c r="N55" s="353"/>
      <c r="O55" s="380"/>
      <c r="P55" s="353"/>
      <c r="Q55" s="381"/>
      <c r="R55" s="353"/>
      <c r="S55" s="380"/>
      <c r="T55" s="353"/>
      <c r="U55" s="380"/>
      <c r="V55" s="353"/>
      <c r="W55" s="380"/>
      <c r="X55" s="353"/>
      <c r="Y55" s="380"/>
      <c r="Z55" s="353"/>
      <c r="AA55" s="380"/>
      <c r="AB55" s="72"/>
      <c r="AC55" s="72"/>
      <c r="AE55" s="63"/>
    </row>
    <row r="56" spans="1:31" s="235" customFormat="1" ht="15.75" customHeight="1">
      <c r="A56" s="79"/>
      <c r="B56" s="460" t="s">
        <v>83</v>
      </c>
      <c r="C56" s="461"/>
      <c r="D56" s="47">
        <f>SUM(D57:D62)</f>
        <v>42713</v>
      </c>
      <c r="E56" s="249">
        <v>-2.1</v>
      </c>
      <c r="F56" s="47">
        <f>SUM(F57:F62)</f>
        <v>10193</v>
      </c>
      <c r="G56" s="249">
        <v>1.3</v>
      </c>
      <c r="H56" s="47">
        <f>SUM(H57:H62)</f>
        <v>42026</v>
      </c>
      <c r="I56" s="249">
        <f>(H56-D56)/D56*100</f>
        <v>-1.6084096176807998</v>
      </c>
      <c r="J56" s="47">
        <f>SUM(J57:J62)</f>
        <v>10307</v>
      </c>
      <c r="K56" s="249">
        <f>(J56-F56)/F56*100</f>
        <v>1.1184145982537035</v>
      </c>
      <c r="L56" s="47">
        <f>SUM(L57:L62)</f>
        <v>41391</v>
      </c>
      <c r="M56" s="249">
        <f>(L56-H56)/H56*100</f>
        <v>-1.5109693998953029</v>
      </c>
      <c r="N56" s="47">
        <f>SUM(N57:N62)</f>
        <v>10353</v>
      </c>
      <c r="O56" s="249">
        <f>(N56-J56)/J56*100</f>
        <v>0.4462986319976715</v>
      </c>
      <c r="P56" s="47">
        <f>SUM(P57:P62)</f>
        <v>39267</v>
      </c>
      <c r="Q56" s="145">
        <f>(P56-L56)/L56*100</f>
        <v>-5.131550337029789</v>
      </c>
      <c r="R56" s="47">
        <f>SUM(R57:R62)</f>
        <v>10328</v>
      </c>
      <c r="S56" s="249">
        <f aca="true" t="shared" si="30" ref="S56:S62">(R56-N56)/N56*100</f>
        <v>-0.24147590070510966</v>
      </c>
      <c r="T56" s="47">
        <f>SUM(T57:T62)</f>
        <v>37365</v>
      </c>
      <c r="U56" s="249">
        <f>(T56-P56)/P56*100</f>
        <v>-4.843761937504775</v>
      </c>
      <c r="V56" s="47">
        <f>SUM(V57:V62)</f>
        <v>10410</v>
      </c>
      <c r="W56" s="249">
        <f>(V56-R56)/R56*100</f>
        <v>0.7939581719597211</v>
      </c>
      <c r="X56" s="47">
        <f>SUM(X57:X62)</f>
        <v>35761</v>
      </c>
      <c r="Y56" s="249">
        <f>(X56-T56)/T56*100</f>
        <v>-4.2927873678576205</v>
      </c>
      <c r="Z56" s="47">
        <f>SUM(Z57:Z62)</f>
        <v>10573</v>
      </c>
      <c r="AA56" s="249">
        <f>(Z56-V56)/V56*100</f>
        <v>1.5658021133525455</v>
      </c>
      <c r="AB56" s="234"/>
      <c r="AC56" s="234"/>
      <c r="AE56" s="236"/>
    </row>
    <row r="57" spans="1:31" s="242" customFormat="1" ht="15.75" customHeight="1">
      <c r="A57" s="244"/>
      <c r="B57" s="245"/>
      <c r="C57" s="246" t="s">
        <v>111</v>
      </c>
      <c r="D57" s="353">
        <v>6578</v>
      </c>
      <c r="E57" s="380">
        <v>-0.1</v>
      </c>
      <c r="F57" s="353">
        <v>1581</v>
      </c>
      <c r="G57" s="380">
        <v>3.3</v>
      </c>
      <c r="H57" s="353">
        <v>6543</v>
      </c>
      <c r="I57" s="380">
        <f aca="true" t="shared" si="31" ref="I57:I62">(H57-D57)/D57*100</f>
        <v>-0.5320766190331407</v>
      </c>
      <c r="J57" s="353">
        <v>1587</v>
      </c>
      <c r="K57" s="380">
        <f aca="true" t="shared" si="32" ref="K57:K62">(J57-F57)/F57*100</f>
        <v>0.3795066413662239</v>
      </c>
      <c r="L57" s="353">
        <v>6567</v>
      </c>
      <c r="M57" s="380">
        <f aca="true" t="shared" si="33" ref="M57:M62">(L57-H57)/H57*100</f>
        <v>0.36680421824850984</v>
      </c>
      <c r="N57" s="353">
        <v>1624</v>
      </c>
      <c r="O57" s="380">
        <f aca="true" t="shared" si="34" ref="O57:O62">(N57-J57)/J57*100</f>
        <v>2.3314429741650917</v>
      </c>
      <c r="P57" s="353">
        <v>6452</v>
      </c>
      <c r="Q57" s="381">
        <f aca="true" t="shared" si="35" ref="Q57:Q62">(P57-L57)/L57*100</f>
        <v>-1.751180143139942</v>
      </c>
      <c r="R57" s="353">
        <v>1619</v>
      </c>
      <c r="S57" s="380">
        <f t="shared" si="30"/>
        <v>-0.3078817733990148</v>
      </c>
      <c r="T57" s="353">
        <v>6209</v>
      </c>
      <c r="U57" s="380">
        <f aca="true" t="shared" si="36" ref="U57:U62">(T57-P57)/P57*100</f>
        <v>-3.7662740235585863</v>
      </c>
      <c r="V57" s="353">
        <v>1632</v>
      </c>
      <c r="W57" s="380">
        <f aca="true" t="shared" si="37" ref="W57:W62">(V57-R57)/R57*100</f>
        <v>0.8029647930821495</v>
      </c>
      <c r="X57" s="353">
        <v>5878</v>
      </c>
      <c r="Y57" s="380">
        <f aca="true" t="shared" si="38" ref="Y57:Y62">(X57-T57)/T57*100</f>
        <v>-5.3309711708809795</v>
      </c>
      <c r="Z57" s="353">
        <v>1683</v>
      </c>
      <c r="AA57" s="380">
        <f aca="true" t="shared" si="39" ref="AA57:AA62">(Z57-V57)/V57*100</f>
        <v>3.125</v>
      </c>
      <c r="AB57" s="241"/>
      <c r="AC57" s="241"/>
      <c r="AE57" s="243"/>
    </row>
    <row r="58" spans="1:31" s="242" customFormat="1" ht="15.75" customHeight="1">
      <c r="A58" s="244"/>
      <c r="B58" s="245"/>
      <c r="C58" s="246" t="s">
        <v>84</v>
      </c>
      <c r="D58" s="353">
        <v>6508</v>
      </c>
      <c r="E58" s="380">
        <v>0.4</v>
      </c>
      <c r="F58" s="353">
        <v>1540</v>
      </c>
      <c r="G58" s="380">
        <v>1.4</v>
      </c>
      <c r="H58" s="353">
        <v>6358</v>
      </c>
      <c r="I58" s="380">
        <f t="shared" si="31"/>
        <v>-2.3048555623847573</v>
      </c>
      <c r="J58" s="353">
        <v>1563</v>
      </c>
      <c r="K58" s="380">
        <f t="shared" si="32"/>
        <v>1.4935064935064934</v>
      </c>
      <c r="L58" s="353">
        <v>6230</v>
      </c>
      <c r="M58" s="380">
        <f t="shared" si="33"/>
        <v>-2.0132117017930167</v>
      </c>
      <c r="N58" s="353">
        <v>1567</v>
      </c>
      <c r="O58" s="380">
        <f t="shared" si="34"/>
        <v>0.2559181062060141</v>
      </c>
      <c r="P58" s="353">
        <v>5922</v>
      </c>
      <c r="Q58" s="381">
        <f t="shared" si="35"/>
        <v>-4.943820224719101</v>
      </c>
      <c r="R58" s="353">
        <v>1550</v>
      </c>
      <c r="S58" s="380">
        <f t="shared" si="30"/>
        <v>-1.0848755583918315</v>
      </c>
      <c r="T58" s="353">
        <v>5676</v>
      </c>
      <c r="U58" s="380">
        <f t="shared" si="36"/>
        <v>-4.154002026342452</v>
      </c>
      <c r="V58" s="353">
        <v>1609</v>
      </c>
      <c r="W58" s="380">
        <f t="shared" si="37"/>
        <v>3.8064516129032255</v>
      </c>
      <c r="X58" s="353">
        <v>5587</v>
      </c>
      <c r="Y58" s="380">
        <f t="shared" si="38"/>
        <v>-1.5680056377730796</v>
      </c>
      <c r="Z58" s="353">
        <v>1675</v>
      </c>
      <c r="AA58" s="380">
        <f t="shared" si="39"/>
        <v>4.101926662523306</v>
      </c>
      <c r="AB58" s="241"/>
      <c r="AC58" s="241"/>
      <c r="AE58" s="243"/>
    </row>
    <row r="59" spans="1:31" s="242" customFormat="1" ht="15.75" customHeight="1">
      <c r="A59" s="244"/>
      <c r="B59" s="245"/>
      <c r="C59" s="246" t="s">
        <v>112</v>
      </c>
      <c r="D59" s="353">
        <v>9357</v>
      </c>
      <c r="E59" s="380">
        <v>-3</v>
      </c>
      <c r="F59" s="353">
        <v>2247</v>
      </c>
      <c r="G59" s="380">
        <v>0.4</v>
      </c>
      <c r="H59" s="353">
        <v>9086</v>
      </c>
      <c r="I59" s="380">
        <f t="shared" si="31"/>
        <v>-2.89622742331944</v>
      </c>
      <c r="J59" s="353">
        <v>2248</v>
      </c>
      <c r="K59" s="380">
        <f t="shared" si="32"/>
        <v>0.04450378282153983</v>
      </c>
      <c r="L59" s="353">
        <v>8855</v>
      </c>
      <c r="M59" s="380">
        <f t="shared" si="33"/>
        <v>-2.5423728813559325</v>
      </c>
      <c r="N59" s="353">
        <v>2243</v>
      </c>
      <c r="O59" s="380">
        <f t="shared" si="34"/>
        <v>-0.2224199288256228</v>
      </c>
      <c r="P59" s="353">
        <v>8357</v>
      </c>
      <c r="Q59" s="381">
        <f t="shared" si="35"/>
        <v>-5.62394127611519</v>
      </c>
      <c r="R59" s="353">
        <v>2211</v>
      </c>
      <c r="S59" s="380">
        <f t="shared" si="30"/>
        <v>-1.4266607222469907</v>
      </c>
      <c r="T59" s="353">
        <v>7923</v>
      </c>
      <c r="U59" s="380">
        <f t="shared" si="36"/>
        <v>-5.1932511666866095</v>
      </c>
      <c r="V59" s="353">
        <v>2232</v>
      </c>
      <c r="W59" s="380">
        <f t="shared" si="37"/>
        <v>0.9497964721845319</v>
      </c>
      <c r="X59" s="353">
        <v>7422</v>
      </c>
      <c r="Y59" s="380">
        <f t="shared" si="38"/>
        <v>-6.323362362741386</v>
      </c>
      <c r="Z59" s="353">
        <v>2187</v>
      </c>
      <c r="AA59" s="380">
        <f t="shared" si="39"/>
        <v>-2.0161290322580645</v>
      </c>
      <c r="AB59" s="241"/>
      <c r="AC59" s="241"/>
      <c r="AE59" s="243"/>
    </row>
    <row r="60" spans="1:31" s="242" customFormat="1" ht="15.75" customHeight="1">
      <c r="A60" s="244"/>
      <c r="B60" s="245"/>
      <c r="C60" s="246" t="s">
        <v>85</v>
      </c>
      <c r="D60" s="353">
        <v>10136</v>
      </c>
      <c r="E60" s="380">
        <v>-4.2</v>
      </c>
      <c r="F60" s="353">
        <v>2374</v>
      </c>
      <c r="G60" s="380">
        <v>0</v>
      </c>
      <c r="H60" s="353">
        <v>10134</v>
      </c>
      <c r="I60" s="380">
        <f t="shared" si="31"/>
        <v>-0.01973164956590371</v>
      </c>
      <c r="J60" s="353">
        <v>2473</v>
      </c>
      <c r="K60" s="380">
        <f t="shared" si="32"/>
        <v>4.1701769165964615</v>
      </c>
      <c r="L60" s="353">
        <v>10024</v>
      </c>
      <c r="M60" s="380">
        <f t="shared" si="33"/>
        <v>-1.085454904282613</v>
      </c>
      <c r="N60" s="353">
        <v>2477</v>
      </c>
      <c r="O60" s="380">
        <f t="shared" si="34"/>
        <v>0.16174686615446826</v>
      </c>
      <c r="P60" s="353">
        <v>9323</v>
      </c>
      <c r="Q60" s="381">
        <f t="shared" si="35"/>
        <v>-6.993216280925778</v>
      </c>
      <c r="R60" s="353">
        <v>2483</v>
      </c>
      <c r="S60" s="380">
        <f t="shared" si="30"/>
        <v>0.24222850222042794</v>
      </c>
      <c r="T60" s="353">
        <v>8791</v>
      </c>
      <c r="U60" s="380">
        <f t="shared" si="36"/>
        <v>-5.706317708891988</v>
      </c>
      <c r="V60" s="353">
        <v>2488</v>
      </c>
      <c r="W60" s="380">
        <f t="shared" si="37"/>
        <v>0.20136931131695532</v>
      </c>
      <c r="X60" s="353">
        <v>8554</v>
      </c>
      <c r="Y60" s="380">
        <f t="shared" si="38"/>
        <v>-2.695939028551928</v>
      </c>
      <c r="Z60" s="353">
        <v>2555</v>
      </c>
      <c r="AA60" s="380">
        <f t="shared" si="39"/>
        <v>2.6929260450160775</v>
      </c>
      <c r="AB60" s="241"/>
      <c r="AC60" s="241"/>
      <c r="AE60" s="243"/>
    </row>
    <row r="61" spans="1:31" s="242" customFormat="1" ht="15.75" customHeight="1">
      <c r="A61" s="244"/>
      <c r="B61" s="245"/>
      <c r="C61" s="246" t="s">
        <v>113</v>
      </c>
      <c r="D61" s="353">
        <v>4139</v>
      </c>
      <c r="E61" s="380">
        <v>-1.9</v>
      </c>
      <c r="F61" s="353">
        <v>973</v>
      </c>
      <c r="G61" s="380">
        <v>-0.8</v>
      </c>
      <c r="H61" s="353">
        <v>3922</v>
      </c>
      <c r="I61" s="380">
        <f t="shared" si="31"/>
        <v>-5.242812273496013</v>
      </c>
      <c r="J61" s="353">
        <v>949</v>
      </c>
      <c r="K61" s="380">
        <f t="shared" si="32"/>
        <v>-2.466598150051387</v>
      </c>
      <c r="L61" s="353">
        <v>3911</v>
      </c>
      <c r="M61" s="380">
        <f t="shared" si="33"/>
        <v>-0.28046914839367665</v>
      </c>
      <c r="N61" s="353">
        <v>948</v>
      </c>
      <c r="O61" s="380">
        <f t="shared" si="34"/>
        <v>-0.10537407797681769</v>
      </c>
      <c r="P61" s="353">
        <v>3780</v>
      </c>
      <c r="Q61" s="381">
        <f t="shared" si="35"/>
        <v>-3.349526975198159</v>
      </c>
      <c r="R61" s="353">
        <v>956</v>
      </c>
      <c r="S61" s="380">
        <f t="shared" si="30"/>
        <v>0.8438818565400843</v>
      </c>
      <c r="T61" s="353">
        <v>3517</v>
      </c>
      <c r="U61" s="380">
        <f t="shared" si="36"/>
        <v>-6.957671957671957</v>
      </c>
      <c r="V61" s="353">
        <v>933</v>
      </c>
      <c r="W61" s="380">
        <f t="shared" si="37"/>
        <v>-2.405857740585774</v>
      </c>
      <c r="X61" s="353">
        <v>3312</v>
      </c>
      <c r="Y61" s="380">
        <f t="shared" si="38"/>
        <v>-5.828831390389536</v>
      </c>
      <c r="Z61" s="353">
        <v>948</v>
      </c>
      <c r="AA61" s="380">
        <f t="shared" si="39"/>
        <v>1.607717041800643</v>
      </c>
      <c r="AB61" s="241"/>
      <c r="AC61" s="241"/>
      <c r="AE61" s="243"/>
    </row>
    <row r="62" spans="1:31" s="242" customFormat="1" ht="15.75" customHeight="1">
      <c r="A62" s="244"/>
      <c r="B62" s="245"/>
      <c r="C62" s="246" t="s">
        <v>86</v>
      </c>
      <c r="D62" s="353">
        <v>5995</v>
      </c>
      <c r="E62" s="380">
        <v>-2.1</v>
      </c>
      <c r="F62" s="353">
        <v>1478</v>
      </c>
      <c r="G62" s="380">
        <v>3.6</v>
      </c>
      <c r="H62" s="353">
        <v>5983</v>
      </c>
      <c r="I62" s="380">
        <f t="shared" si="31"/>
        <v>-0.2001668056713928</v>
      </c>
      <c r="J62" s="353">
        <v>1487</v>
      </c>
      <c r="K62" s="380">
        <f t="shared" si="32"/>
        <v>0.6089309878213802</v>
      </c>
      <c r="L62" s="353">
        <v>5804</v>
      </c>
      <c r="M62" s="380">
        <f t="shared" si="33"/>
        <v>-2.9918101286979777</v>
      </c>
      <c r="N62" s="353">
        <v>1494</v>
      </c>
      <c r="O62" s="380">
        <f t="shared" si="34"/>
        <v>0.4707464694014795</v>
      </c>
      <c r="P62" s="353">
        <v>5433</v>
      </c>
      <c r="Q62" s="381">
        <f t="shared" si="35"/>
        <v>-6.392143349414198</v>
      </c>
      <c r="R62" s="353">
        <v>1509</v>
      </c>
      <c r="S62" s="380">
        <f t="shared" si="30"/>
        <v>1.0040160642570282</v>
      </c>
      <c r="T62" s="353">
        <v>5249</v>
      </c>
      <c r="U62" s="380">
        <f t="shared" si="36"/>
        <v>-3.3867108411558986</v>
      </c>
      <c r="V62" s="353">
        <v>1516</v>
      </c>
      <c r="W62" s="380">
        <f t="shared" si="37"/>
        <v>0.46388336646785955</v>
      </c>
      <c r="X62" s="353">
        <v>5008</v>
      </c>
      <c r="Y62" s="380">
        <f t="shared" si="38"/>
        <v>-4.591350733473043</v>
      </c>
      <c r="Z62" s="353">
        <v>1525</v>
      </c>
      <c r="AA62" s="380">
        <f t="shared" si="39"/>
        <v>0.5936675461741424</v>
      </c>
      <c r="AB62" s="241"/>
      <c r="AC62" s="241"/>
      <c r="AE62" s="243"/>
    </row>
    <row r="63" spans="1:31" ht="15.75" customHeight="1">
      <c r="A63" s="80"/>
      <c r="B63" s="68"/>
      <c r="C63" s="81"/>
      <c r="D63" s="353"/>
      <c r="E63" s="380"/>
      <c r="F63" s="353"/>
      <c r="G63" s="380"/>
      <c r="H63" s="353"/>
      <c r="I63" s="380"/>
      <c r="J63" s="353"/>
      <c r="K63" s="380"/>
      <c r="L63" s="353"/>
      <c r="M63" s="380"/>
      <c r="N63" s="353"/>
      <c r="O63" s="380"/>
      <c r="P63" s="353"/>
      <c r="Q63" s="381"/>
      <c r="R63" s="353"/>
      <c r="S63" s="380"/>
      <c r="T63" s="353"/>
      <c r="U63" s="380"/>
      <c r="V63" s="353"/>
      <c r="W63" s="380"/>
      <c r="X63" s="353"/>
      <c r="Y63" s="380"/>
      <c r="Z63" s="353"/>
      <c r="AA63" s="380"/>
      <c r="AB63" s="72"/>
      <c r="AC63" s="72"/>
      <c r="AE63" s="63"/>
    </row>
    <row r="64" spans="1:31" s="235" customFormat="1" ht="15.75" customHeight="1">
      <c r="A64" s="79"/>
      <c r="B64" s="460" t="s">
        <v>87</v>
      </c>
      <c r="C64" s="461"/>
      <c r="D64" s="47">
        <f>SUM(D65:D68)</f>
        <v>49772</v>
      </c>
      <c r="E64" s="249">
        <v>-5.7</v>
      </c>
      <c r="F64" s="47">
        <f>SUM(F65:F68)</f>
        <v>13042</v>
      </c>
      <c r="G64" s="249">
        <v>0.5</v>
      </c>
      <c r="H64" s="47">
        <f>SUM(H65:H68)</f>
        <v>47501</v>
      </c>
      <c r="I64" s="249">
        <f>(H64-D64)/D64*100</f>
        <v>-4.5628063971711</v>
      </c>
      <c r="J64" s="47">
        <f>SUM(J65:J68)</f>
        <v>12956</v>
      </c>
      <c r="K64" s="249">
        <f>(J64-F64)/F64*100</f>
        <v>-0.659408066247508</v>
      </c>
      <c r="L64" s="47">
        <f>SUM(L65:L68)</f>
        <v>45394</v>
      </c>
      <c r="M64" s="249">
        <f>(L64-H64)/H64*100</f>
        <v>-4.4356960906086185</v>
      </c>
      <c r="N64" s="47">
        <f>SUM(N65:N68)</f>
        <v>12828</v>
      </c>
      <c r="O64" s="249">
        <f>(N64-J64)/J64*100</f>
        <v>-0.9879592466810744</v>
      </c>
      <c r="P64" s="47">
        <f>SUM(P65:P68)</f>
        <v>41978</v>
      </c>
      <c r="Q64" s="145">
        <f>(P64-L64)/L64*100</f>
        <v>-7.525223597832313</v>
      </c>
      <c r="R64" s="47">
        <f>SUM(R65:R68)</f>
        <v>12609</v>
      </c>
      <c r="S64" s="249">
        <f>(R64-N64)/N64*100</f>
        <v>-1.7072029934518242</v>
      </c>
      <c r="T64" s="47">
        <f>SUM(T65:T68)</f>
        <v>38314</v>
      </c>
      <c r="U64" s="249">
        <f>(T64-P64)/P64*100</f>
        <v>-8.728381533184049</v>
      </c>
      <c r="V64" s="47">
        <f>SUM(V65:V68)</f>
        <v>12346</v>
      </c>
      <c r="W64" s="249">
        <f>(V64-R64)/R64*100</f>
        <v>-2.085811721786026</v>
      </c>
      <c r="X64" s="47">
        <f>SUM(X65:X68)</f>
        <v>35360</v>
      </c>
      <c r="Y64" s="249">
        <f>(X64-T64)/T64*100</f>
        <v>-7.709975465887144</v>
      </c>
      <c r="Z64" s="47">
        <f>SUM(Z65:Z68)</f>
        <v>12168</v>
      </c>
      <c r="AA64" s="249">
        <f>(Z64-V64)/V64*100</f>
        <v>-1.4417625141746315</v>
      </c>
      <c r="AB64" s="234"/>
      <c r="AC64" s="234"/>
      <c r="AE64" s="236"/>
    </row>
    <row r="65" spans="1:31" s="242" customFormat="1" ht="15.75" customHeight="1">
      <c r="A65" s="244"/>
      <c r="B65" s="245"/>
      <c r="C65" s="246" t="s">
        <v>88</v>
      </c>
      <c r="D65" s="353">
        <v>14664</v>
      </c>
      <c r="E65" s="380">
        <v>-5.3</v>
      </c>
      <c r="F65" s="353">
        <v>3912</v>
      </c>
      <c r="G65" s="380">
        <v>0.3</v>
      </c>
      <c r="H65" s="353">
        <v>14044</v>
      </c>
      <c r="I65" s="380">
        <f>(H65-D65)/D65*100</f>
        <v>-4.228041462084016</v>
      </c>
      <c r="J65" s="353">
        <v>3875</v>
      </c>
      <c r="K65" s="380">
        <f>(J65-F65)/F65*100</f>
        <v>-0.9458077709611452</v>
      </c>
      <c r="L65" s="353">
        <v>13565</v>
      </c>
      <c r="M65" s="380">
        <f>(L65-H65)/H65*100</f>
        <v>-3.410709199658217</v>
      </c>
      <c r="N65" s="353">
        <v>3844</v>
      </c>
      <c r="O65" s="380">
        <f>(N65-J65)/J65*100</f>
        <v>-0.8</v>
      </c>
      <c r="P65" s="353">
        <v>12831</v>
      </c>
      <c r="Q65" s="381">
        <f>(P65-L65)/L65*100</f>
        <v>-5.4109841503870255</v>
      </c>
      <c r="R65" s="353">
        <v>3817</v>
      </c>
      <c r="S65" s="380">
        <f>(R65-N65)/N65*100</f>
        <v>-0.7023933402705516</v>
      </c>
      <c r="T65" s="353">
        <v>12053</v>
      </c>
      <c r="U65" s="380">
        <f>(T65-P65)/P65*100</f>
        <v>-6.063440105993298</v>
      </c>
      <c r="V65" s="353">
        <v>3794</v>
      </c>
      <c r="W65" s="380">
        <f>(V65-R65)/R65*100</f>
        <v>-0.6025674613570867</v>
      </c>
      <c r="X65" s="353">
        <v>11267</v>
      </c>
      <c r="Y65" s="380">
        <f>(X65-T65)/T65*100</f>
        <v>-6.52119804198125</v>
      </c>
      <c r="Z65" s="353">
        <v>3765</v>
      </c>
      <c r="AA65" s="380">
        <f>(Z65-V65)/V65*100</f>
        <v>-0.7643647865050079</v>
      </c>
      <c r="AB65" s="241"/>
      <c r="AC65" s="241"/>
      <c r="AE65" s="243"/>
    </row>
    <row r="66" spans="1:29" s="242" customFormat="1" ht="15.75" customHeight="1">
      <c r="A66" s="244"/>
      <c r="B66" s="245"/>
      <c r="C66" s="246" t="s">
        <v>89</v>
      </c>
      <c r="D66" s="353">
        <v>13582</v>
      </c>
      <c r="E66" s="380">
        <v>-6.8</v>
      </c>
      <c r="F66" s="353">
        <v>3617</v>
      </c>
      <c r="G66" s="380">
        <v>-0.1</v>
      </c>
      <c r="H66" s="353">
        <v>12453</v>
      </c>
      <c r="I66" s="380">
        <f>(H66-D66)/D66*100</f>
        <v>-8.312472389927846</v>
      </c>
      <c r="J66" s="353">
        <v>3578</v>
      </c>
      <c r="K66" s="380">
        <f>(J66-F66)/F66*100</f>
        <v>-1.07824163671551</v>
      </c>
      <c r="L66" s="353">
        <v>11440</v>
      </c>
      <c r="M66" s="380">
        <f>(L66-H66)/H66*100</f>
        <v>-8.13458604352365</v>
      </c>
      <c r="N66" s="353">
        <v>3503</v>
      </c>
      <c r="O66" s="380">
        <f>(N66-J66)/J66*100</f>
        <v>-2.096143096702068</v>
      </c>
      <c r="P66" s="353">
        <v>10145</v>
      </c>
      <c r="Q66" s="381">
        <f>(P66-L66)/L66*100</f>
        <v>-11.31993006993007</v>
      </c>
      <c r="R66" s="353">
        <v>3398</v>
      </c>
      <c r="S66" s="380">
        <f>(R66-N66)/N66*100</f>
        <v>-2.997430773622609</v>
      </c>
      <c r="T66" s="353">
        <v>8904</v>
      </c>
      <c r="U66" s="380">
        <f>(T66-P66)/P66*100</f>
        <v>-12.232626909807786</v>
      </c>
      <c r="V66" s="353">
        <v>3272</v>
      </c>
      <c r="W66" s="380">
        <f>(V66-R66)/R66*100</f>
        <v>-3.7080635668040025</v>
      </c>
      <c r="X66" s="353">
        <v>8150</v>
      </c>
      <c r="Y66" s="380">
        <f>(X66-T66)/T66*100</f>
        <v>-8.468104222821204</v>
      </c>
      <c r="Z66" s="353">
        <v>3186</v>
      </c>
      <c r="AA66" s="380">
        <f>(Z66-V66)/V66*100</f>
        <v>-2.628361858190709</v>
      </c>
      <c r="AB66" s="241"/>
      <c r="AC66" s="241"/>
    </row>
    <row r="67" spans="1:29" s="242" customFormat="1" ht="15.75" customHeight="1">
      <c r="A67" s="244"/>
      <c r="B67" s="245"/>
      <c r="C67" s="246" t="s">
        <v>90</v>
      </c>
      <c r="D67" s="353">
        <v>15815</v>
      </c>
      <c r="E67" s="380">
        <v>-3.8</v>
      </c>
      <c r="F67" s="353">
        <v>4077</v>
      </c>
      <c r="G67" s="380">
        <v>1.6</v>
      </c>
      <c r="H67" s="353">
        <v>15480</v>
      </c>
      <c r="I67" s="380">
        <f>(H67-D67)/D67*100</f>
        <v>-2.118242175150174</v>
      </c>
      <c r="J67" s="353">
        <v>4096</v>
      </c>
      <c r="K67" s="380">
        <f>(J67-F67)/F67*100</f>
        <v>0.46602894285013485</v>
      </c>
      <c r="L67" s="353">
        <v>14953</v>
      </c>
      <c r="M67" s="380">
        <f>(L67-H67)/H67*100</f>
        <v>-3.404392764857881</v>
      </c>
      <c r="N67" s="353">
        <v>4099</v>
      </c>
      <c r="O67" s="380">
        <f>(N67-J67)/J67*100</f>
        <v>0.0732421875</v>
      </c>
      <c r="P67" s="353">
        <v>13860</v>
      </c>
      <c r="Q67" s="381">
        <f>(P67-L67)/L67*100</f>
        <v>-7.309569985955995</v>
      </c>
      <c r="R67" s="353">
        <v>4044</v>
      </c>
      <c r="S67" s="380">
        <f>(R67-N67)/N67*100</f>
        <v>-1.341790680653818</v>
      </c>
      <c r="T67" s="353">
        <v>12581</v>
      </c>
      <c r="U67" s="380">
        <f>(T67-P67)/P67*100</f>
        <v>-9.227994227994229</v>
      </c>
      <c r="V67" s="353">
        <v>3926</v>
      </c>
      <c r="W67" s="380">
        <f>(V67-R67)/R67*100</f>
        <v>-2.917903066271019</v>
      </c>
      <c r="X67" s="353">
        <v>11433</v>
      </c>
      <c r="Y67" s="380">
        <f>(X67-T67)/T67*100</f>
        <v>-9.124870836976392</v>
      </c>
      <c r="Z67" s="353">
        <v>3905</v>
      </c>
      <c r="AA67" s="380">
        <f>(Z67-V67)/V67*100</f>
        <v>-0.5348955680081509</v>
      </c>
      <c r="AB67" s="241"/>
      <c r="AC67" s="241"/>
    </row>
    <row r="68" spans="1:29" s="242" customFormat="1" ht="15.75" customHeight="1">
      <c r="A68" s="244"/>
      <c r="B68" s="245"/>
      <c r="C68" s="246" t="s">
        <v>91</v>
      </c>
      <c r="D68" s="353">
        <v>5711</v>
      </c>
      <c r="E68" s="380">
        <v>-9.4</v>
      </c>
      <c r="F68" s="353">
        <v>1436</v>
      </c>
      <c r="G68" s="380">
        <v>0</v>
      </c>
      <c r="H68" s="353">
        <v>5524</v>
      </c>
      <c r="I68" s="380">
        <f>(H68-D68)/D68*100</f>
        <v>-3.2743827700928034</v>
      </c>
      <c r="J68" s="353">
        <v>1407</v>
      </c>
      <c r="K68" s="380">
        <f>(J68-F68)/F68*100</f>
        <v>-2.01949860724234</v>
      </c>
      <c r="L68" s="353">
        <v>5436</v>
      </c>
      <c r="M68" s="380">
        <f>(L68-H68)/H68*100</f>
        <v>-1.5930485155684286</v>
      </c>
      <c r="N68" s="353">
        <v>1382</v>
      </c>
      <c r="O68" s="380">
        <f>(N68-J68)/J68*100</f>
        <v>-1.7768301350390905</v>
      </c>
      <c r="P68" s="353">
        <v>5142</v>
      </c>
      <c r="Q68" s="381">
        <f>(P68-L68)/L68*100</f>
        <v>-5.408388520971302</v>
      </c>
      <c r="R68" s="353">
        <v>1350</v>
      </c>
      <c r="S68" s="380">
        <f>(R68-N68)/N68*100</f>
        <v>-2.3154848046309695</v>
      </c>
      <c r="T68" s="353">
        <v>4776</v>
      </c>
      <c r="U68" s="380">
        <f>(T68-P68)/P68*100</f>
        <v>-7.117852975495915</v>
      </c>
      <c r="V68" s="353">
        <v>1354</v>
      </c>
      <c r="W68" s="380">
        <f>(V68-R68)/R68*100</f>
        <v>0.2962962962962963</v>
      </c>
      <c r="X68" s="353">
        <v>4510</v>
      </c>
      <c r="Y68" s="380">
        <f>(X68-T68)/T68*100</f>
        <v>-5.569514237855946</v>
      </c>
      <c r="Z68" s="353">
        <v>1312</v>
      </c>
      <c r="AA68" s="380">
        <f>(Z68-V68)/V68*100</f>
        <v>-3.10192023633678</v>
      </c>
      <c r="AB68" s="241"/>
      <c r="AC68" s="241"/>
    </row>
    <row r="69" spans="1:29" ht="15.75" customHeight="1">
      <c r="A69" s="80"/>
      <c r="B69" s="68"/>
      <c r="C69" s="81"/>
      <c r="D69" s="353"/>
      <c r="E69" s="380"/>
      <c r="F69" s="353"/>
      <c r="G69" s="380"/>
      <c r="H69" s="353"/>
      <c r="I69" s="380"/>
      <c r="J69" s="353"/>
      <c r="K69" s="380"/>
      <c r="L69" s="353"/>
      <c r="M69" s="380"/>
      <c r="N69" s="353"/>
      <c r="O69" s="380"/>
      <c r="P69" s="353"/>
      <c r="Q69" s="381"/>
      <c r="R69" s="353"/>
      <c r="S69" s="380"/>
      <c r="T69" s="353"/>
      <c r="U69" s="380"/>
      <c r="V69" s="353"/>
      <c r="W69" s="380"/>
      <c r="X69" s="353"/>
      <c r="Y69" s="380"/>
      <c r="Z69" s="353"/>
      <c r="AA69" s="380"/>
      <c r="AB69" s="72"/>
      <c r="AC69" s="72"/>
    </row>
    <row r="70" spans="1:29" s="235" customFormat="1" ht="15.75" customHeight="1">
      <c r="A70" s="79"/>
      <c r="B70" s="460" t="s">
        <v>92</v>
      </c>
      <c r="C70" s="461"/>
      <c r="D70" s="47">
        <f>SUM(D71)</f>
        <v>10449</v>
      </c>
      <c r="E70" s="249">
        <v>0.5</v>
      </c>
      <c r="F70" s="47">
        <f>SUM(F71)</f>
        <v>2527</v>
      </c>
      <c r="G70" s="249">
        <v>2.3</v>
      </c>
      <c r="H70" s="47">
        <f>SUM(H71)</f>
        <v>10273</v>
      </c>
      <c r="I70" s="249">
        <f>(H70-D70)/D70*100</f>
        <v>-1.6843717102115037</v>
      </c>
      <c r="J70" s="47">
        <f>SUM(J71)</f>
        <v>2592</v>
      </c>
      <c r="K70" s="249">
        <f>(J70-F70)/F70*100</f>
        <v>2.5722200237435695</v>
      </c>
      <c r="L70" s="47">
        <f>SUM(L71)</f>
        <v>9939</v>
      </c>
      <c r="M70" s="249">
        <f>(L70-H70)/H70*100</f>
        <v>-3.251241117492456</v>
      </c>
      <c r="N70" s="47">
        <f>SUM(N71)</f>
        <v>2598</v>
      </c>
      <c r="O70" s="249">
        <f>(N70-J70)/J70*100</f>
        <v>0.23148148148148145</v>
      </c>
      <c r="P70" s="47">
        <f>SUM(P71)</f>
        <v>9063</v>
      </c>
      <c r="Q70" s="145">
        <f>(P70-L70)/L70*100</f>
        <v>-8.813763960156958</v>
      </c>
      <c r="R70" s="47">
        <f>SUM(R71)</f>
        <v>2612</v>
      </c>
      <c r="S70" s="249">
        <f>(R70-N70)/N70*100</f>
        <v>0.5388760585065435</v>
      </c>
      <c r="T70" s="47">
        <f>SUM(T71)</f>
        <v>8233</v>
      </c>
      <c r="U70" s="249">
        <f>(T70-P70)/P70*100</f>
        <v>-9.15811541432197</v>
      </c>
      <c r="V70" s="47">
        <f>SUM(V71)</f>
        <v>2552</v>
      </c>
      <c r="W70" s="249">
        <f>(V70-R70)/R70*100</f>
        <v>-2.2970903522205206</v>
      </c>
      <c r="X70" s="47">
        <f>SUM(X71)</f>
        <v>7730</v>
      </c>
      <c r="Y70" s="249">
        <f>(X70-T70)/T70*100</f>
        <v>-6.109559091461192</v>
      </c>
      <c r="Z70" s="47">
        <f>SUM(Z71)</f>
        <v>2535</v>
      </c>
      <c r="AA70" s="249">
        <f>(Z70-V70)/V70*100</f>
        <v>-0.6661442006269592</v>
      </c>
      <c r="AB70" s="234"/>
      <c r="AC70" s="234"/>
    </row>
    <row r="71" spans="1:29" s="242" customFormat="1" ht="15.75" customHeight="1">
      <c r="A71" s="247"/>
      <c r="B71" s="247"/>
      <c r="C71" s="248" t="s">
        <v>93</v>
      </c>
      <c r="D71" s="353">
        <v>10449</v>
      </c>
      <c r="E71" s="380">
        <v>0.5</v>
      </c>
      <c r="F71" s="353">
        <v>2527</v>
      </c>
      <c r="G71" s="380">
        <v>2.3</v>
      </c>
      <c r="H71" s="353">
        <v>10273</v>
      </c>
      <c r="I71" s="380">
        <f>(H71-D71)/D71*100</f>
        <v>-1.6843717102115037</v>
      </c>
      <c r="J71" s="353">
        <v>2592</v>
      </c>
      <c r="K71" s="380">
        <f>(J71-F71)/F71*100</f>
        <v>2.5722200237435695</v>
      </c>
      <c r="L71" s="353">
        <v>9939</v>
      </c>
      <c r="M71" s="380">
        <f>(L71-H71)/H71*100</f>
        <v>-3.251241117492456</v>
      </c>
      <c r="N71" s="353">
        <v>2598</v>
      </c>
      <c r="O71" s="380">
        <f>(N71-J71)/J71*100</f>
        <v>0.23148148148148145</v>
      </c>
      <c r="P71" s="353">
        <v>9063</v>
      </c>
      <c r="Q71" s="381">
        <f>(P71-L71)/L71*100</f>
        <v>-8.813763960156958</v>
      </c>
      <c r="R71" s="353">
        <v>2612</v>
      </c>
      <c r="S71" s="380">
        <f>(R71-N71)/N71*100</f>
        <v>0.5388760585065435</v>
      </c>
      <c r="T71" s="353">
        <v>8233</v>
      </c>
      <c r="U71" s="380">
        <f>(T71-P71)/P71*100</f>
        <v>-9.15811541432197</v>
      </c>
      <c r="V71" s="353">
        <v>2552</v>
      </c>
      <c r="W71" s="380">
        <f>(V71-R71)/R71*100</f>
        <v>-2.2970903522205206</v>
      </c>
      <c r="X71" s="353">
        <v>7730</v>
      </c>
      <c r="Y71" s="380">
        <f>(X71-T71)/T71*100</f>
        <v>-6.109559091461192</v>
      </c>
      <c r="Z71" s="353">
        <v>2535</v>
      </c>
      <c r="AA71" s="380">
        <f>(Z71-V71)/V71*100</f>
        <v>-0.6661442006269592</v>
      </c>
      <c r="AB71" s="241"/>
      <c r="AC71" s="241"/>
    </row>
    <row r="72" spans="1:27" ht="14.25" customHeight="1">
      <c r="A72" s="34" t="s">
        <v>122</v>
      </c>
      <c r="B72" s="84"/>
      <c r="C72" s="84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6"/>
      <c r="V72" s="85"/>
      <c r="W72" s="85"/>
      <c r="X72" s="85"/>
      <c r="Y72" s="85"/>
      <c r="Z72" s="85"/>
      <c r="AA72" s="85"/>
    </row>
    <row r="73" spans="1:27" ht="14.25" customHeight="1">
      <c r="A73" s="34" t="s">
        <v>123</v>
      </c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</row>
    <row r="74" spans="1:27" ht="14.25">
      <c r="A74" s="84" t="s">
        <v>124</v>
      </c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</row>
    <row r="75" spans="4:27" ht="14.25"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</row>
  </sheetData>
  <sheetProtection/>
  <mergeCells count="29">
    <mergeCell ref="A7:C7"/>
    <mergeCell ref="A9:C9"/>
    <mergeCell ref="A10:C10"/>
    <mergeCell ref="A12:C12"/>
    <mergeCell ref="A2:AA2"/>
    <mergeCell ref="A4:C5"/>
    <mergeCell ref="D4:G4"/>
    <mergeCell ref="H4:K4"/>
    <mergeCell ref="L4:O4"/>
    <mergeCell ref="P4:S4"/>
    <mergeCell ref="T4:W4"/>
    <mergeCell ref="X4:AA4"/>
    <mergeCell ref="B18:C18"/>
    <mergeCell ref="B19:C19"/>
    <mergeCell ref="B20:C20"/>
    <mergeCell ref="B21:C21"/>
    <mergeCell ref="A13:C13"/>
    <mergeCell ref="B15:C15"/>
    <mergeCell ref="B16:C16"/>
    <mergeCell ref="B17:C17"/>
    <mergeCell ref="B70:C70"/>
    <mergeCell ref="B43:C43"/>
    <mergeCell ref="B50:C50"/>
    <mergeCell ref="B56:C56"/>
    <mergeCell ref="B64:C64"/>
    <mergeCell ref="B22:C22"/>
    <mergeCell ref="B24:C24"/>
    <mergeCell ref="B27:C27"/>
    <mergeCell ref="B33:C33"/>
  </mergeCells>
  <printOptions/>
  <pageMargins left="0.9055118110236221" right="0.31496062992125984" top="0.5118110236220472" bottom="0.5118110236220472" header="0.5118110236220472" footer="0.5118110236220472"/>
  <pageSetup fitToHeight="1" fitToWidth="1" horizontalDpi="600" verticalDpi="600" orientation="landscape" paperSize="8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8"/>
  <sheetViews>
    <sheetView zoomScalePageLayoutView="0" workbookViewId="0" topLeftCell="A1">
      <selection activeCell="A1" sqref="A1"/>
    </sheetView>
  </sheetViews>
  <sheetFormatPr defaultColWidth="10.59765625" defaultRowHeight="15"/>
  <cols>
    <col min="1" max="2" width="2.09765625" style="34" customWidth="1"/>
    <col min="3" max="3" width="9" style="34" customWidth="1"/>
    <col min="4" max="4" width="11.69921875" style="34" customWidth="1"/>
    <col min="5" max="25" width="10.19921875" style="34" customWidth="1"/>
    <col min="26" max="16384" width="10.59765625" style="34" customWidth="1"/>
  </cols>
  <sheetData>
    <row r="1" spans="1:25" s="63" customFormat="1" ht="19.5" customHeight="1">
      <c r="A1" s="62" t="s">
        <v>128</v>
      </c>
      <c r="Y1" s="65" t="s">
        <v>129</v>
      </c>
    </row>
    <row r="2" spans="1:25" ht="18" customHeight="1">
      <c r="A2" s="466" t="s">
        <v>130</v>
      </c>
      <c r="B2" s="466"/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6"/>
      <c r="P2" s="466"/>
      <c r="Q2" s="466"/>
      <c r="R2" s="466"/>
      <c r="S2" s="466"/>
      <c r="T2" s="466"/>
      <c r="U2" s="466"/>
      <c r="V2" s="466"/>
      <c r="W2" s="466"/>
      <c r="X2" s="466"/>
      <c r="Y2" s="466"/>
    </row>
    <row r="3" spans="1:25" ht="15" customHeight="1" thickBot="1">
      <c r="A3" s="66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 t="s">
        <v>403</v>
      </c>
    </row>
    <row r="4" spans="1:25" ht="15" customHeight="1">
      <c r="A4" s="477" t="s">
        <v>131</v>
      </c>
      <c r="B4" s="478"/>
      <c r="C4" s="479"/>
      <c r="D4" s="88" t="s">
        <v>132</v>
      </c>
      <c r="E4" s="89" t="s">
        <v>125</v>
      </c>
      <c r="F4" s="88" t="s">
        <v>126</v>
      </c>
      <c r="G4" s="89" t="s">
        <v>133</v>
      </c>
      <c r="H4" s="88" t="s">
        <v>134</v>
      </c>
      <c r="I4" s="89" t="s">
        <v>135</v>
      </c>
      <c r="J4" s="88" t="s">
        <v>136</v>
      </c>
      <c r="K4" s="89" t="s">
        <v>137</v>
      </c>
      <c r="L4" s="88" t="s">
        <v>138</v>
      </c>
      <c r="M4" s="89" t="s">
        <v>139</v>
      </c>
      <c r="N4" s="88" t="s">
        <v>140</v>
      </c>
      <c r="O4" s="89" t="s">
        <v>141</v>
      </c>
      <c r="P4" s="88" t="s">
        <v>142</v>
      </c>
      <c r="Q4" s="89" t="s">
        <v>143</v>
      </c>
      <c r="R4" s="88" t="s">
        <v>144</v>
      </c>
      <c r="S4" s="89" t="s">
        <v>145</v>
      </c>
      <c r="T4" s="88" t="s">
        <v>146</v>
      </c>
      <c r="U4" s="90" t="s">
        <v>147</v>
      </c>
      <c r="V4" s="88" t="s">
        <v>148</v>
      </c>
      <c r="W4" s="89" t="s">
        <v>149</v>
      </c>
      <c r="X4" s="91" t="s">
        <v>150</v>
      </c>
      <c r="Y4" s="92" t="s">
        <v>127</v>
      </c>
    </row>
    <row r="5" spans="1:25" ht="15" customHeight="1">
      <c r="A5" s="70"/>
      <c r="B5" s="70"/>
      <c r="C5" s="71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</row>
    <row r="6" spans="1:25" s="238" customFormat="1" ht="15" customHeight="1">
      <c r="A6" s="472" t="s">
        <v>46</v>
      </c>
      <c r="B6" s="474"/>
      <c r="C6" s="473"/>
      <c r="D6" s="47">
        <f>SUM(D8:D9)</f>
        <v>1177133</v>
      </c>
      <c r="E6" s="47">
        <f aca="true" t="shared" si="0" ref="E6:X6">SUM(E8:E9)</f>
        <v>54981</v>
      </c>
      <c r="F6" s="47">
        <f t="shared" si="0"/>
        <v>56520</v>
      </c>
      <c r="G6" s="47">
        <f t="shared" si="0"/>
        <v>57025</v>
      </c>
      <c r="H6" s="47">
        <f t="shared" si="0"/>
        <v>63397</v>
      </c>
      <c r="I6" s="47">
        <f t="shared" si="0"/>
        <v>66933</v>
      </c>
      <c r="J6" s="47">
        <f t="shared" si="0"/>
        <v>77409</v>
      </c>
      <c r="K6" s="47">
        <f t="shared" si="0"/>
        <v>87018</v>
      </c>
      <c r="L6" s="47">
        <f t="shared" si="0"/>
        <v>73230</v>
      </c>
      <c r="M6" s="47">
        <f t="shared" si="0"/>
        <v>69180</v>
      </c>
      <c r="N6" s="47">
        <f t="shared" si="0"/>
        <v>71114</v>
      </c>
      <c r="O6" s="47">
        <f t="shared" si="0"/>
        <v>83675</v>
      </c>
      <c r="P6" s="47">
        <f t="shared" si="0"/>
        <v>94149</v>
      </c>
      <c r="Q6" s="47">
        <f t="shared" si="0"/>
        <v>78674</v>
      </c>
      <c r="R6" s="47">
        <f t="shared" si="0"/>
        <v>62925</v>
      </c>
      <c r="S6" s="47">
        <f t="shared" si="0"/>
        <v>60680</v>
      </c>
      <c r="T6" s="47">
        <f t="shared" si="0"/>
        <v>51074</v>
      </c>
      <c r="U6" s="47">
        <f t="shared" si="0"/>
        <v>64544</v>
      </c>
      <c r="V6" s="47">
        <f t="shared" si="0"/>
        <v>168526</v>
      </c>
      <c r="W6" s="47">
        <f t="shared" si="0"/>
        <v>764779</v>
      </c>
      <c r="X6" s="47">
        <f t="shared" si="0"/>
        <v>239223</v>
      </c>
      <c r="Y6" s="47">
        <f>SUM(Y8:Y9)</f>
        <v>4605</v>
      </c>
    </row>
    <row r="7" spans="1:25" ht="15" customHeight="1">
      <c r="A7" s="94"/>
      <c r="B7" s="95"/>
      <c r="C7" s="96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</row>
    <row r="8" spans="1:25" s="238" customFormat="1" ht="15" customHeight="1">
      <c r="A8" s="472" t="s">
        <v>47</v>
      </c>
      <c r="B8" s="474"/>
      <c r="C8" s="473"/>
      <c r="D8" s="47">
        <f>SUM(D14:D22)</f>
        <v>865201</v>
      </c>
      <c r="E8" s="47">
        <f aca="true" t="shared" si="1" ref="E8:Y8">SUM(E14:E22)</f>
        <v>40053</v>
      </c>
      <c r="F8" s="47">
        <f t="shared" si="1"/>
        <v>41000</v>
      </c>
      <c r="G8" s="47">
        <f t="shared" si="1"/>
        <v>41379</v>
      </c>
      <c r="H8" s="47">
        <f t="shared" si="1"/>
        <v>46075</v>
      </c>
      <c r="I8" s="47">
        <f t="shared" si="1"/>
        <v>50295</v>
      </c>
      <c r="J8" s="47">
        <f t="shared" si="1"/>
        <v>58860</v>
      </c>
      <c r="K8" s="47">
        <f t="shared" si="1"/>
        <v>65161</v>
      </c>
      <c r="L8" s="47">
        <f t="shared" si="1"/>
        <v>54351</v>
      </c>
      <c r="M8" s="47">
        <f t="shared" si="1"/>
        <v>51322</v>
      </c>
      <c r="N8" s="47">
        <f t="shared" si="1"/>
        <v>52155</v>
      </c>
      <c r="O8" s="47">
        <f t="shared" si="1"/>
        <v>61286</v>
      </c>
      <c r="P8" s="47">
        <f t="shared" si="1"/>
        <v>69292</v>
      </c>
      <c r="Q8" s="47">
        <f t="shared" si="1"/>
        <v>57976</v>
      </c>
      <c r="R8" s="47">
        <f t="shared" si="1"/>
        <v>45710</v>
      </c>
      <c r="S8" s="47">
        <f t="shared" si="1"/>
        <v>43752</v>
      </c>
      <c r="T8" s="47">
        <f t="shared" si="1"/>
        <v>36691</v>
      </c>
      <c r="U8" s="47">
        <f t="shared" si="1"/>
        <v>46173</v>
      </c>
      <c r="V8" s="47">
        <f t="shared" si="1"/>
        <v>122432</v>
      </c>
      <c r="W8" s="47">
        <f t="shared" si="1"/>
        <v>566773</v>
      </c>
      <c r="X8" s="47">
        <f t="shared" si="1"/>
        <v>172326</v>
      </c>
      <c r="Y8" s="47">
        <f t="shared" si="1"/>
        <v>3670</v>
      </c>
    </row>
    <row r="9" spans="1:25" s="238" customFormat="1" ht="15" customHeight="1">
      <c r="A9" s="472" t="s">
        <v>48</v>
      </c>
      <c r="B9" s="474"/>
      <c r="C9" s="473"/>
      <c r="D9" s="47">
        <f>SUM(D24,D27,D33,D43,D47,D53,D58,D64)</f>
        <v>311932</v>
      </c>
      <c r="E9" s="47">
        <f aca="true" t="shared" si="2" ref="E9:Y9">SUM(E24,E27,E33,E43,E47,E53,E58,E64)</f>
        <v>14928</v>
      </c>
      <c r="F9" s="47">
        <f t="shared" si="2"/>
        <v>15520</v>
      </c>
      <c r="G9" s="47">
        <f t="shared" si="2"/>
        <v>15646</v>
      </c>
      <c r="H9" s="47">
        <f t="shared" si="2"/>
        <v>17322</v>
      </c>
      <c r="I9" s="47">
        <f t="shared" si="2"/>
        <v>16638</v>
      </c>
      <c r="J9" s="47">
        <f t="shared" si="2"/>
        <v>18549</v>
      </c>
      <c r="K9" s="47">
        <f t="shared" si="2"/>
        <v>21857</v>
      </c>
      <c r="L9" s="47">
        <f t="shared" si="2"/>
        <v>18879</v>
      </c>
      <c r="M9" s="47">
        <f t="shared" si="2"/>
        <v>17858</v>
      </c>
      <c r="N9" s="47">
        <f t="shared" si="2"/>
        <v>18959</v>
      </c>
      <c r="O9" s="47">
        <f t="shared" si="2"/>
        <v>22389</v>
      </c>
      <c r="P9" s="47">
        <f t="shared" si="2"/>
        <v>24857</v>
      </c>
      <c r="Q9" s="47">
        <f t="shared" si="2"/>
        <v>20698</v>
      </c>
      <c r="R9" s="47">
        <f t="shared" si="2"/>
        <v>17215</v>
      </c>
      <c r="S9" s="47">
        <f t="shared" si="2"/>
        <v>16928</v>
      </c>
      <c r="T9" s="47">
        <f t="shared" si="2"/>
        <v>14383</v>
      </c>
      <c r="U9" s="47">
        <f t="shared" si="2"/>
        <v>18371</v>
      </c>
      <c r="V9" s="47">
        <f t="shared" si="2"/>
        <v>46094</v>
      </c>
      <c r="W9" s="47">
        <f t="shared" si="2"/>
        <v>198006</v>
      </c>
      <c r="X9" s="47">
        <f t="shared" si="2"/>
        <v>66897</v>
      </c>
      <c r="Y9" s="47">
        <f t="shared" si="2"/>
        <v>935</v>
      </c>
    </row>
    <row r="10" spans="1:25" ht="15" customHeight="1">
      <c r="A10" s="95"/>
      <c r="B10" s="95"/>
      <c r="C10" s="96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</row>
    <row r="11" spans="1:25" s="238" customFormat="1" ht="15" customHeight="1">
      <c r="A11" s="472" t="s">
        <v>49</v>
      </c>
      <c r="B11" s="474"/>
      <c r="C11" s="473"/>
      <c r="D11" s="47">
        <f>SUM(D14,D16,D19,D21:D22,D24,D27,D33,D43)</f>
        <v>947463</v>
      </c>
      <c r="E11" s="47">
        <f aca="true" t="shared" si="3" ref="E11:Y11">SUM(E14,E16,E19,E21:E22,E24,E27,E33,E43)</f>
        <v>46666</v>
      </c>
      <c r="F11" s="47">
        <f t="shared" si="3"/>
        <v>47127</v>
      </c>
      <c r="G11" s="47">
        <f t="shared" si="3"/>
        <v>46435</v>
      </c>
      <c r="H11" s="47">
        <f t="shared" si="3"/>
        <v>50756</v>
      </c>
      <c r="I11" s="47">
        <f t="shared" si="3"/>
        <v>58773</v>
      </c>
      <c r="J11" s="47">
        <f t="shared" si="3"/>
        <v>69191</v>
      </c>
      <c r="K11" s="47">
        <f t="shared" si="3"/>
        <v>75885</v>
      </c>
      <c r="L11" s="47">
        <f t="shared" si="3"/>
        <v>62530</v>
      </c>
      <c r="M11" s="47">
        <f t="shared" si="3"/>
        <v>57248</v>
      </c>
      <c r="N11" s="47">
        <f t="shared" si="3"/>
        <v>56521</v>
      </c>
      <c r="O11" s="47">
        <f t="shared" si="3"/>
        <v>65574</v>
      </c>
      <c r="P11" s="47">
        <f t="shared" si="3"/>
        <v>73909</v>
      </c>
      <c r="Q11" s="47">
        <f t="shared" si="3"/>
        <v>61553</v>
      </c>
      <c r="R11" s="47">
        <f t="shared" si="3"/>
        <v>46512</v>
      </c>
      <c r="S11" s="47">
        <f t="shared" si="3"/>
        <v>43274</v>
      </c>
      <c r="T11" s="47">
        <f t="shared" si="3"/>
        <v>35370</v>
      </c>
      <c r="U11" s="47">
        <f t="shared" si="3"/>
        <v>45639</v>
      </c>
      <c r="V11" s="47">
        <f t="shared" si="3"/>
        <v>140228</v>
      </c>
      <c r="W11" s="47">
        <f t="shared" si="3"/>
        <v>631940</v>
      </c>
      <c r="X11" s="47">
        <f t="shared" si="3"/>
        <v>170795</v>
      </c>
      <c r="Y11" s="47">
        <f t="shared" si="3"/>
        <v>4500</v>
      </c>
    </row>
    <row r="12" spans="1:25" s="238" customFormat="1" ht="15" customHeight="1">
      <c r="A12" s="472" t="s">
        <v>50</v>
      </c>
      <c r="B12" s="474"/>
      <c r="C12" s="473"/>
      <c r="D12" s="47">
        <f>SUM(D15,D17,D18,D20,D47,D53,D58,D64)</f>
        <v>229670</v>
      </c>
      <c r="E12" s="47">
        <f aca="true" t="shared" si="4" ref="E12:Y12">SUM(E15,E17,E18,E20,E47,E53,E58,E64)</f>
        <v>8315</v>
      </c>
      <c r="F12" s="47">
        <f t="shared" si="4"/>
        <v>9393</v>
      </c>
      <c r="G12" s="47">
        <f t="shared" si="4"/>
        <v>10590</v>
      </c>
      <c r="H12" s="47">
        <f t="shared" si="4"/>
        <v>12641</v>
      </c>
      <c r="I12" s="47">
        <f t="shared" si="4"/>
        <v>8160</v>
      </c>
      <c r="J12" s="47">
        <f t="shared" si="4"/>
        <v>8218</v>
      </c>
      <c r="K12" s="47">
        <f t="shared" si="4"/>
        <v>11133</v>
      </c>
      <c r="L12" s="47">
        <f t="shared" si="4"/>
        <v>10700</v>
      </c>
      <c r="M12" s="47">
        <f t="shared" si="4"/>
        <v>11932</v>
      </c>
      <c r="N12" s="47">
        <f t="shared" si="4"/>
        <v>14593</v>
      </c>
      <c r="O12" s="47">
        <f t="shared" si="4"/>
        <v>18101</v>
      </c>
      <c r="P12" s="47">
        <f t="shared" si="4"/>
        <v>20240</v>
      </c>
      <c r="Q12" s="47">
        <f t="shared" si="4"/>
        <v>17121</v>
      </c>
      <c r="R12" s="47">
        <f t="shared" si="4"/>
        <v>16413</v>
      </c>
      <c r="S12" s="47">
        <f t="shared" si="4"/>
        <v>17406</v>
      </c>
      <c r="T12" s="47">
        <f t="shared" si="4"/>
        <v>15704</v>
      </c>
      <c r="U12" s="47">
        <f t="shared" si="4"/>
        <v>18905</v>
      </c>
      <c r="V12" s="47">
        <f t="shared" si="4"/>
        <v>28298</v>
      </c>
      <c r="W12" s="47">
        <f t="shared" si="4"/>
        <v>132839</v>
      </c>
      <c r="X12" s="47">
        <f t="shared" si="4"/>
        <v>68428</v>
      </c>
      <c r="Y12" s="47">
        <f t="shared" si="4"/>
        <v>105</v>
      </c>
    </row>
    <row r="13" spans="1:25" ht="15" customHeight="1">
      <c r="A13" s="97"/>
      <c r="B13" s="97"/>
      <c r="C13" s="96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</row>
    <row r="14" spans="1:25" s="238" customFormat="1" ht="15" customHeight="1">
      <c r="A14" s="77"/>
      <c r="B14" s="475" t="s">
        <v>405</v>
      </c>
      <c r="C14" s="476"/>
      <c r="D14" s="47">
        <f>SUM(E14:U14,Y14)</f>
        <v>456569</v>
      </c>
      <c r="E14" s="47">
        <v>21821</v>
      </c>
      <c r="F14" s="47">
        <v>21355</v>
      </c>
      <c r="G14" s="47">
        <v>20957</v>
      </c>
      <c r="H14" s="47">
        <v>23241</v>
      </c>
      <c r="I14" s="47">
        <v>31585</v>
      </c>
      <c r="J14" s="47">
        <v>37262</v>
      </c>
      <c r="K14" s="47">
        <v>37817</v>
      </c>
      <c r="L14" s="47">
        <v>30255</v>
      </c>
      <c r="M14" s="47">
        <v>27558</v>
      </c>
      <c r="N14" s="47">
        <v>27145</v>
      </c>
      <c r="O14" s="47">
        <v>30632</v>
      </c>
      <c r="P14" s="47">
        <v>34898</v>
      </c>
      <c r="Q14" s="47">
        <v>28722</v>
      </c>
      <c r="R14" s="47">
        <v>21784</v>
      </c>
      <c r="S14" s="47">
        <v>20710</v>
      </c>
      <c r="T14" s="47">
        <v>16754</v>
      </c>
      <c r="U14" s="47">
        <v>21269</v>
      </c>
      <c r="V14" s="47">
        <v>64133</v>
      </c>
      <c r="W14" s="47">
        <v>309115</v>
      </c>
      <c r="X14" s="47">
        <v>80517</v>
      </c>
      <c r="Y14" s="47">
        <v>2804</v>
      </c>
    </row>
    <row r="15" spans="1:25" s="238" customFormat="1" ht="15" customHeight="1">
      <c r="A15" s="77"/>
      <c r="B15" s="475" t="s">
        <v>406</v>
      </c>
      <c r="C15" s="476"/>
      <c r="D15" s="47">
        <f aca="true" t="shared" si="5" ref="D15:D22">SUM(E15:U15,Y15)</f>
        <v>62356</v>
      </c>
      <c r="E15" s="47">
        <v>2467</v>
      </c>
      <c r="F15" s="47">
        <v>2745</v>
      </c>
      <c r="G15" s="47">
        <v>3086</v>
      </c>
      <c r="H15" s="47">
        <v>3432</v>
      </c>
      <c r="I15" s="47">
        <v>2530</v>
      </c>
      <c r="J15" s="47">
        <v>2731</v>
      </c>
      <c r="K15" s="47">
        <v>3621</v>
      </c>
      <c r="L15" s="47">
        <v>3118</v>
      </c>
      <c r="M15" s="47">
        <v>3495</v>
      </c>
      <c r="N15" s="47">
        <v>4050</v>
      </c>
      <c r="O15" s="47">
        <v>5016</v>
      </c>
      <c r="P15" s="47">
        <v>5340</v>
      </c>
      <c r="Q15" s="47">
        <v>4450</v>
      </c>
      <c r="R15" s="47">
        <v>3939</v>
      </c>
      <c r="S15" s="47">
        <v>4046</v>
      </c>
      <c r="T15" s="47">
        <v>3650</v>
      </c>
      <c r="U15" s="47">
        <v>4547</v>
      </c>
      <c r="V15" s="47">
        <v>8298</v>
      </c>
      <c r="W15" s="47">
        <v>37783</v>
      </c>
      <c r="X15" s="47">
        <v>16182</v>
      </c>
      <c r="Y15" s="47">
        <v>93</v>
      </c>
    </row>
    <row r="16" spans="1:25" s="238" customFormat="1" ht="15" customHeight="1">
      <c r="A16" s="77"/>
      <c r="B16" s="475" t="s">
        <v>407</v>
      </c>
      <c r="C16" s="476"/>
      <c r="D16" s="47">
        <f t="shared" si="5"/>
        <v>108893</v>
      </c>
      <c r="E16" s="47">
        <v>5574</v>
      </c>
      <c r="F16" s="47">
        <v>5669</v>
      </c>
      <c r="G16" s="47">
        <v>5581</v>
      </c>
      <c r="H16" s="47">
        <v>5841</v>
      </c>
      <c r="I16" s="47">
        <v>5190</v>
      </c>
      <c r="J16" s="47">
        <v>6845</v>
      </c>
      <c r="K16" s="47">
        <v>8344</v>
      </c>
      <c r="L16" s="47">
        <v>7125</v>
      </c>
      <c r="M16" s="47">
        <v>6691</v>
      </c>
      <c r="N16" s="47">
        <v>6142</v>
      </c>
      <c r="O16" s="47">
        <v>7473</v>
      </c>
      <c r="P16" s="47">
        <v>8788</v>
      </c>
      <c r="Q16" s="47">
        <v>7688</v>
      </c>
      <c r="R16" s="47">
        <v>5857</v>
      </c>
      <c r="S16" s="47">
        <v>5270</v>
      </c>
      <c r="T16" s="47">
        <v>4543</v>
      </c>
      <c r="U16" s="47">
        <v>5857</v>
      </c>
      <c r="V16" s="47">
        <v>16824</v>
      </c>
      <c r="W16" s="47">
        <v>70127</v>
      </c>
      <c r="X16" s="47">
        <v>21527</v>
      </c>
      <c r="Y16" s="47">
        <v>415</v>
      </c>
    </row>
    <row r="17" spans="1:25" s="238" customFormat="1" ht="15" customHeight="1">
      <c r="A17" s="77"/>
      <c r="B17" s="475" t="s">
        <v>408</v>
      </c>
      <c r="C17" s="476"/>
      <c r="D17" s="47">
        <f t="shared" si="5"/>
        <v>25487</v>
      </c>
      <c r="E17" s="47">
        <v>877</v>
      </c>
      <c r="F17" s="47">
        <v>989</v>
      </c>
      <c r="G17" s="47">
        <v>1199</v>
      </c>
      <c r="H17" s="47">
        <v>1815</v>
      </c>
      <c r="I17" s="47">
        <v>791</v>
      </c>
      <c r="J17" s="47">
        <v>709</v>
      </c>
      <c r="K17" s="47">
        <v>1052</v>
      </c>
      <c r="L17" s="47">
        <v>1188</v>
      </c>
      <c r="M17" s="47">
        <v>1420</v>
      </c>
      <c r="N17" s="47">
        <v>1734</v>
      </c>
      <c r="O17" s="47">
        <v>1891</v>
      </c>
      <c r="P17" s="47">
        <v>2116</v>
      </c>
      <c r="Q17" s="47">
        <v>1787</v>
      </c>
      <c r="R17" s="47">
        <v>1930</v>
      </c>
      <c r="S17" s="47">
        <v>2074</v>
      </c>
      <c r="T17" s="47">
        <v>1856</v>
      </c>
      <c r="U17" s="47">
        <v>2056</v>
      </c>
      <c r="V17" s="47">
        <v>3065</v>
      </c>
      <c r="W17" s="47">
        <v>14503</v>
      </c>
      <c r="X17" s="47">
        <v>7916</v>
      </c>
      <c r="Y17" s="47">
        <v>3</v>
      </c>
    </row>
    <row r="18" spans="1:25" s="238" customFormat="1" ht="15" customHeight="1">
      <c r="A18" s="77"/>
      <c r="B18" s="472" t="s">
        <v>409</v>
      </c>
      <c r="C18" s="473"/>
      <c r="D18" s="47">
        <f t="shared" si="5"/>
        <v>18342</v>
      </c>
      <c r="E18" s="47">
        <v>527</v>
      </c>
      <c r="F18" s="47">
        <v>652</v>
      </c>
      <c r="G18" s="47">
        <v>778</v>
      </c>
      <c r="H18" s="47">
        <v>921</v>
      </c>
      <c r="I18" s="47">
        <v>416</v>
      </c>
      <c r="J18" s="47">
        <v>392</v>
      </c>
      <c r="K18" s="47">
        <v>631</v>
      </c>
      <c r="L18" s="47">
        <v>749</v>
      </c>
      <c r="M18" s="47">
        <v>843</v>
      </c>
      <c r="N18" s="47">
        <v>1084</v>
      </c>
      <c r="O18" s="47">
        <v>1485</v>
      </c>
      <c r="P18" s="47">
        <v>1614</v>
      </c>
      <c r="Q18" s="47">
        <v>1489</v>
      </c>
      <c r="R18" s="47">
        <v>1617</v>
      </c>
      <c r="S18" s="47">
        <v>1745</v>
      </c>
      <c r="T18" s="47">
        <v>1638</v>
      </c>
      <c r="U18" s="47">
        <v>1761</v>
      </c>
      <c r="V18" s="47">
        <v>1957</v>
      </c>
      <c r="W18" s="47">
        <v>9624</v>
      </c>
      <c r="X18" s="47">
        <v>6761</v>
      </c>
      <c r="Y18" s="144" t="s">
        <v>490</v>
      </c>
    </row>
    <row r="19" spans="1:25" s="238" customFormat="1" ht="15" customHeight="1">
      <c r="A19" s="77"/>
      <c r="B19" s="472" t="s">
        <v>410</v>
      </c>
      <c r="C19" s="473"/>
      <c r="D19" s="47">
        <f t="shared" si="5"/>
        <v>66891</v>
      </c>
      <c r="E19" s="47">
        <v>2674</v>
      </c>
      <c r="F19" s="47">
        <v>3136</v>
      </c>
      <c r="G19" s="47">
        <v>3218</v>
      </c>
      <c r="H19" s="47">
        <v>3672</v>
      </c>
      <c r="I19" s="47">
        <v>2982</v>
      </c>
      <c r="J19" s="47">
        <v>3407</v>
      </c>
      <c r="K19" s="47">
        <v>4578</v>
      </c>
      <c r="L19" s="47">
        <v>3924</v>
      </c>
      <c r="M19" s="47">
        <v>3943</v>
      </c>
      <c r="N19" s="47">
        <v>4077</v>
      </c>
      <c r="O19" s="47">
        <v>5022</v>
      </c>
      <c r="P19" s="47">
        <v>5794</v>
      </c>
      <c r="Q19" s="47">
        <v>4959</v>
      </c>
      <c r="R19" s="47">
        <v>4110</v>
      </c>
      <c r="S19" s="47">
        <v>3814</v>
      </c>
      <c r="T19" s="47">
        <v>3241</v>
      </c>
      <c r="U19" s="47">
        <v>4190</v>
      </c>
      <c r="V19" s="47">
        <v>9028</v>
      </c>
      <c r="W19" s="47">
        <v>42358</v>
      </c>
      <c r="X19" s="47">
        <v>15355</v>
      </c>
      <c r="Y19" s="47">
        <v>150</v>
      </c>
    </row>
    <row r="20" spans="1:25" s="238" customFormat="1" ht="15" customHeight="1">
      <c r="A20" s="77"/>
      <c r="B20" s="472" t="s">
        <v>411</v>
      </c>
      <c r="C20" s="473"/>
      <c r="D20" s="47">
        <f t="shared" si="5"/>
        <v>24795</v>
      </c>
      <c r="E20" s="47">
        <v>981</v>
      </c>
      <c r="F20" s="47">
        <v>1100</v>
      </c>
      <c r="G20" s="47">
        <v>1119</v>
      </c>
      <c r="H20" s="47">
        <v>1242</v>
      </c>
      <c r="I20" s="47">
        <v>1052</v>
      </c>
      <c r="J20" s="47">
        <v>1181</v>
      </c>
      <c r="K20" s="47">
        <v>1386</v>
      </c>
      <c r="L20" s="47">
        <v>1294</v>
      </c>
      <c r="M20" s="47">
        <v>1314</v>
      </c>
      <c r="N20" s="47">
        <v>1493</v>
      </c>
      <c r="O20" s="47">
        <v>1931</v>
      </c>
      <c r="P20" s="47">
        <v>2227</v>
      </c>
      <c r="Q20" s="47">
        <v>1960</v>
      </c>
      <c r="R20" s="47">
        <v>1623</v>
      </c>
      <c r="S20" s="47">
        <v>1608</v>
      </c>
      <c r="T20" s="47">
        <v>1469</v>
      </c>
      <c r="U20" s="47">
        <v>1815</v>
      </c>
      <c r="V20" s="47">
        <v>3200</v>
      </c>
      <c r="W20" s="47">
        <v>15080</v>
      </c>
      <c r="X20" s="47">
        <v>6515</v>
      </c>
      <c r="Y20" s="144" t="s">
        <v>490</v>
      </c>
    </row>
    <row r="21" spans="1:25" s="238" customFormat="1" ht="15" customHeight="1">
      <c r="A21" s="77"/>
      <c r="B21" s="472" t="s">
        <v>412</v>
      </c>
      <c r="C21" s="473"/>
      <c r="D21" s="47">
        <f t="shared" si="5"/>
        <v>67291</v>
      </c>
      <c r="E21" s="47">
        <v>3477</v>
      </c>
      <c r="F21" s="47">
        <v>3471</v>
      </c>
      <c r="G21" s="47">
        <v>3612</v>
      </c>
      <c r="H21" s="47">
        <v>4088</v>
      </c>
      <c r="I21" s="47">
        <v>4038</v>
      </c>
      <c r="J21" s="47">
        <v>4451</v>
      </c>
      <c r="K21" s="47">
        <v>5203</v>
      </c>
      <c r="L21" s="47">
        <v>4381</v>
      </c>
      <c r="M21" s="47">
        <v>4086</v>
      </c>
      <c r="N21" s="47">
        <v>4532</v>
      </c>
      <c r="O21" s="47">
        <v>5324</v>
      </c>
      <c r="P21" s="47">
        <v>5606</v>
      </c>
      <c r="Q21" s="47">
        <v>4368</v>
      </c>
      <c r="R21" s="47">
        <v>2935</v>
      </c>
      <c r="S21" s="47">
        <v>2744</v>
      </c>
      <c r="T21" s="47">
        <v>2110</v>
      </c>
      <c r="U21" s="47">
        <v>2662</v>
      </c>
      <c r="V21" s="47">
        <v>10560</v>
      </c>
      <c r="W21" s="47">
        <v>46077</v>
      </c>
      <c r="X21" s="47">
        <v>10451</v>
      </c>
      <c r="Y21" s="47">
        <v>203</v>
      </c>
    </row>
    <row r="22" spans="1:25" s="238" customFormat="1" ht="15" customHeight="1">
      <c r="A22" s="77"/>
      <c r="B22" s="460" t="s">
        <v>404</v>
      </c>
      <c r="C22" s="461"/>
      <c r="D22" s="47">
        <f t="shared" si="5"/>
        <v>34577</v>
      </c>
      <c r="E22" s="47">
        <v>1655</v>
      </c>
      <c r="F22" s="47">
        <v>1883</v>
      </c>
      <c r="G22" s="47">
        <v>1829</v>
      </c>
      <c r="H22" s="47">
        <v>1823</v>
      </c>
      <c r="I22" s="47">
        <v>1711</v>
      </c>
      <c r="J22" s="47">
        <v>1882</v>
      </c>
      <c r="K22" s="47">
        <v>2529</v>
      </c>
      <c r="L22" s="47">
        <v>2317</v>
      </c>
      <c r="M22" s="47">
        <v>1972</v>
      </c>
      <c r="N22" s="47">
        <v>1898</v>
      </c>
      <c r="O22" s="47">
        <v>2512</v>
      </c>
      <c r="P22" s="47">
        <v>2909</v>
      </c>
      <c r="Q22" s="47">
        <v>2553</v>
      </c>
      <c r="R22" s="47">
        <v>1915</v>
      </c>
      <c r="S22" s="47">
        <v>1741</v>
      </c>
      <c r="T22" s="47">
        <v>1430</v>
      </c>
      <c r="U22" s="47">
        <v>2016</v>
      </c>
      <c r="V22" s="47">
        <v>5367</v>
      </c>
      <c r="W22" s="47">
        <v>22106</v>
      </c>
      <c r="X22" s="47">
        <v>7102</v>
      </c>
      <c r="Y22" s="47">
        <v>2</v>
      </c>
    </row>
    <row r="23" spans="1:25" ht="15" customHeight="1">
      <c r="A23" s="79"/>
      <c r="B23" s="94"/>
      <c r="C23" s="98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</row>
    <row r="24" spans="1:25" s="238" customFormat="1" ht="15" customHeight="1">
      <c r="A24" s="77"/>
      <c r="B24" s="472" t="s">
        <v>151</v>
      </c>
      <c r="C24" s="473"/>
      <c r="D24" s="47">
        <f aca="true" t="shared" si="6" ref="D24:X24">SUM(D25)</f>
        <v>9770</v>
      </c>
      <c r="E24" s="47">
        <f t="shared" si="6"/>
        <v>350</v>
      </c>
      <c r="F24" s="47">
        <f t="shared" si="6"/>
        <v>408</v>
      </c>
      <c r="G24" s="47">
        <f t="shared" si="6"/>
        <v>456</v>
      </c>
      <c r="H24" s="47">
        <f t="shared" si="6"/>
        <v>537</v>
      </c>
      <c r="I24" s="47">
        <f t="shared" si="6"/>
        <v>433</v>
      </c>
      <c r="J24" s="47">
        <f t="shared" si="6"/>
        <v>400</v>
      </c>
      <c r="K24" s="47">
        <f t="shared" si="6"/>
        <v>550</v>
      </c>
      <c r="L24" s="47">
        <f t="shared" si="6"/>
        <v>535</v>
      </c>
      <c r="M24" s="47">
        <f t="shared" si="6"/>
        <v>521</v>
      </c>
      <c r="N24" s="47">
        <f t="shared" si="6"/>
        <v>540</v>
      </c>
      <c r="O24" s="47">
        <f t="shared" si="6"/>
        <v>713</v>
      </c>
      <c r="P24" s="47">
        <f t="shared" si="6"/>
        <v>815</v>
      </c>
      <c r="Q24" s="47">
        <f t="shared" si="6"/>
        <v>841</v>
      </c>
      <c r="R24" s="47">
        <f t="shared" si="6"/>
        <v>712</v>
      </c>
      <c r="S24" s="47">
        <f t="shared" si="6"/>
        <v>700</v>
      </c>
      <c r="T24" s="47">
        <f t="shared" si="6"/>
        <v>521</v>
      </c>
      <c r="U24" s="47">
        <f t="shared" si="6"/>
        <v>738</v>
      </c>
      <c r="V24" s="47">
        <f t="shared" si="6"/>
        <v>1214</v>
      </c>
      <c r="W24" s="47">
        <f t="shared" si="6"/>
        <v>5885</v>
      </c>
      <c r="X24" s="47">
        <f t="shared" si="6"/>
        <v>2671</v>
      </c>
      <c r="Y24" s="144" t="s">
        <v>490</v>
      </c>
    </row>
    <row r="25" spans="1:25" s="242" customFormat="1" ht="15" customHeight="1">
      <c r="A25" s="80"/>
      <c r="B25" s="68"/>
      <c r="C25" s="81" t="s">
        <v>60</v>
      </c>
      <c r="D25" s="353">
        <f>SUM(E25:U25,Y25)</f>
        <v>9770</v>
      </c>
      <c r="E25" s="353">
        <v>350</v>
      </c>
      <c r="F25" s="353">
        <v>408</v>
      </c>
      <c r="G25" s="353">
        <v>456</v>
      </c>
      <c r="H25" s="353">
        <v>537</v>
      </c>
      <c r="I25" s="353">
        <v>433</v>
      </c>
      <c r="J25" s="353">
        <v>400</v>
      </c>
      <c r="K25" s="353">
        <v>550</v>
      </c>
      <c r="L25" s="353">
        <v>535</v>
      </c>
      <c r="M25" s="353">
        <v>521</v>
      </c>
      <c r="N25" s="353">
        <v>540</v>
      </c>
      <c r="O25" s="353">
        <v>713</v>
      </c>
      <c r="P25" s="353">
        <v>815</v>
      </c>
      <c r="Q25" s="353">
        <v>841</v>
      </c>
      <c r="R25" s="353">
        <v>712</v>
      </c>
      <c r="S25" s="353">
        <v>700</v>
      </c>
      <c r="T25" s="353">
        <v>521</v>
      </c>
      <c r="U25" s="353">
        <v>738</v>
      </c>
      <c r="V25" s="353">
        <v>1214</v>
      </c>
      <c r="W25" s="353">
        <v>5885</v>
      </c>
      <c r="X25" s="353">
        <v>2671</v>
      </c>
      <c r="Y25" s="383" t="s">
        <v>490</v>
      </c>
    </row>
    <row r="26" spans="1:25" ht="15" customHeight="1">
      <c r="A26" s="80"/>
      <c r="B26" s="68"/>
      <c r="C26" s="81"/>
      <c r="D26" s="353"/>
      <c r="E26" s="353"/>
      <c r="F26" s="353"/>
      <c r="G26" s="353"/>
      <c r="H26" s="353"/>
      <c r="I26" s="353"/>
      <c r="J26" s="353"/>
      <c r="K26" s="353"/>
      <c r="L26" s="353"/>
      <c r="M26" s="353"/>
      <c r="N26" s="353"/>
      <c r="O26" s="353"/>
      <c r="P26" s="353"/>
      <c r="Q26" s="353"/>
      <c r="R26" s="353"/>
      <c r="S26" s="353"/>
      <c r="T26" s="353"/>
      <c r="U26" s="353"/>
      <c r="V26" s="353"/>
      <c r="W26" s="353"/>
      <c r="X26" s="353"/>
      <c r="Y26" s="353"/>
    </row>
    <row r="27" spans="1:25" s="238" customFormat="1" ht="15" customHeight="1">
      <c r="A27" s="77"/>
      <c r="B27" s="472" t="s">
        <v>152</v>
      </c>
      <c r="C27" s="473"/>
      <c r="D27" s="47">
        <f aca="true" t="shared" si="7" ref="D27:Y27">SUM(SUM(D28:D31))</f>
        <v>52013</v>
      </c>
      <c r="E27" s="47">
        <f t="shared" si="7"/>
        <v>2984</v>
      </c>
      <c r="F27" s="47">
        <f t="shared" si="7"/>
        <v>3003</v>
      </c>
      <c r="G27" s="47">
        <f t="shared" si="7"/>
        <v>2760</v>
      </c>
      <c r="H27" s="47">
        <f t="shared" si="7"/>
        <v>2744</v>
      </c>
      <c r="I27" s="47">
        <f t="shared" si="7"/>
        <v>2563</v>
      </c>
      <c r="J27" s="47">
        <f t="shared" si="7"/>
        <v>3550</v>
      </c>
      <c r="K27" s="47">
        <f t="shared" si="7"/>
        <v>4486</v>
      </c>
      <c r="L27" s="47">
        <f t="shared" si="7"/>
        <v>3608</v>
      </c>
      <c r="M27" s="47">
        <f t="shared" si="7"/>
        <v>3104</v>
      </c>
      <c r="N27" s="47">
        <f t="shared" si="7"/>
        <v>2984</v>
      </c>
      <c r="O27" s="47">
        <f t="shared" si="7"/>
        <v>3449</v>
      </c>
      <c r="P27" s="47">
        <f t="shared" si="7"/>
        <v>3962</v>
      </c>
      <c r="Q27" s="47">
        <f t="shared" si="7"/>
        <v>3436</v>
      </c>
      <c r="R27" s="47">
        <f t="shared" si="7"/>
        <v>2489</v>
      </c>
      <c r="S27" s="47">
        <f t="shared" si="7"/>
        <v>2322</v>
      </c>
      <c r="T27" s="47">
        <f t="shared" si="7"/>
        <v>1908</v>
      </c>
      <c r="U27" s="47">
        <f t="shared" si="7"/>
        <v>2628</v>
      </c>
      <c r="V27" s="47">
        <f t="shared" si="7"/>
        <v>8747</v>
      </c>
      <c r="W27" s="47">
        <f t="shared" si="7"/>
        <v>33886</v>
      </c>
      <c r="X27" s="47">
        <f t="shared" si="7"/>
        <v>9347</v>
      </c>
      <c r="Y27" s="47">
        <f t="shared" si="7"/>
        <v>33</v>
      </c>
    </row>
    <row r="28" spans="1:25" s="242" customFormat="1" ht="15" customHeight="1">
      <c r="A28" s="244"/>
      <c r="B28" s="245"/>
      <c r="C28" s="246" t="s">
        <v>62</v>
      </c>
      <c r="D28" s="353">
        <f>SUM(E28:U28,Y28)</f>
        <v>15845</v>
      </c>
      <c r="E28" s="353">
        <v>867</v>
      </c>
      <c r="F28" s="353">
        <v>920</v>
      </c>
      <c r="G28" s="353">
        <v>847</v>
      </c>
      <c r="H28" s="353">
        <v>859</v>
      </c>
      <c r="I28" s="353">
        <v>700</v>
      </c>
      <c r="J28" s="353">
        <v>995</v>
      </c>
      <c r="K28" s="353">
        <v>1341</v>
      </c>
      <c r="L28" s="353">
        <v>1088</v>
      </c>
      <c r="M28" s="353">
        <v>967</v>
      </c>
      <c r="N28" s="353">
        <v>861</v>
      </c>
      <c r="O28" s="353">
        <v>1059</v>
      </c>
      <c r="P28" s="353">
        <v>1285</v>
      </c>
      <c r="Q28" s="353">
        <v>1139</v>
      </c>
      <c r="R28" s="353">
        <v>792</v>
      </c>
      <c r="S28" s="353">
        <v>734</v>
      </c>
      <c r="T28" s="353">
        <v>574</v>
      </c>
      <c r="U28" s="353">
        <v>791</v>
      </c>
      <c r="V28" s="353">
        <v>2634</v>
      </c>
      <c r="W28" s="353">
        <v>10294</v>
      </c>
      <c r="X28" s="353">
        <v>2891</v>
      </c>
      <c r="Y28" s="353">
        <v>26</v>
      </c>
    </row>
    <row r="29" spans="1:25" s="242" customFormat="1" ht="15" customHeight="1">
      <c r="A29" s="244"/>
      <c r="B29" s="245"/>
      <c r="C29" s="246" t="s">
        <v>63</v>
      </c>
      <c r="D29" s="353">
        <f>SUM(E29:U29,Y29)</f>
        <v>15894</v>
      </c>
      <c r="E29" s="353">
        <v>957</v>
      </c>
      <c r="F29" s="353">
        <v>954</v>
      </c>
      <c r="G29" s="353">
        <v>880</v>
      </c>
      <c r="H29" s="353">
        <v>796</v>
      </c>
      <c r="I29" s="353">
        <v>703</v>
      </c>
      <c r="J29" s="353">
        <v>911</v>
      </c>
      <c r="K29" s="353">
        <v>1334</v>
      </c>
      <c r="L29" s="353">
        <v>1134</v>
      </c>
      <c r="M29" s="353">
        <v>1015</v>
      </c>
      <c r="N29" s="353">
        <v>921</v>
      </c>
      <c r="O29" s="353">
        <v>1031</v>
      </c>
      <c r="P29" s="353">
        <v>1215</v>
      </c>
      <c r="Q29" s="353">
        <v>1121</v>
      </c>
      <c r="R29" s="353">
        <v>787</v>
      </c>
      <c r="S29" s="353">
        <v>725</v>
      </c>
      <c r="T29" s="353">
        <v>612</v>
      </c>
      <c r="U29" s="353">
        <v>791</v>
      </c>
      <c r="V29" s="353">
        <v>2791</v>
      </c>
      <c r="W29" s="353">
        <v>10181</v>
      </c>
      <c r="X29" s="353">
        <v>2915</v>
      </c>
      <c r="Y29" s="353">
        <v>7</v>
      </c>
    </row>
    <row r="30" spans="1:25" s="242" customFormat="1" ht="15" customHeight="1">
      <c r="A30" s="244"/>
      <c r="B30" s="245"/>
      <c r="C30" s="246" t="s">
        <v>64</v>
      </c>
      <c r="D30" s="353">
        <f>SUM(E30:U30,Y30)</f>
        <v>14875</v>
      </c>
      <c r="E30" s="353">
        <v>780</v>
      </c>
      <c r="F30" s="353">
        <v>802</v>
      </c>
      <c r="G30" s="353">
        <v>749</v>
      </c>
      <c r="H30" s="353">
        <v>798</v>
      </c>
      <c r="I30" s="353">
        <v>912</v>
      </c>
      <c r="J30" s="353">
        <v>1286</v>
      </c>
      <c r="K30" s="353">
        <v>1324</v>
      </c>
      <c r="L30" s="353">
        <v>997</v>
      </c>
      <c r="M30" s="353">
        <v>799</v>
      </c>
      <c r="N30" s="353">
        <v>883</v>
      </c>
      <c r="O30" s="353">
        <v>1009</v>
      </c>
      <c r="P30" s="353">
        <v>1117</v>
      </c>
      <c r="Q30" s="353">
        <v>882</v>
      </c>
      <c r="R30" s="353">
        <v>664</v>
      </c>
      <c r="S30" s="353">
        <v>612</v>
      </c>
      <c r="T30" s="353">
        <v>515</v>
      </c>
      <c r="U30" s="353">
        <v>746</v>
      </c>
      <c r="V30" s="353">
        <v>2331</v>
      </c>
      <c r="W30" s="353">
        <v>10007</v>
      </c>
      <c r="X30" s="353">
        <v>2537</v>
      </c>
      <c r="Y30" s="383" t="s">
        <v>490</v>
      </c>
    </row>
    <row r="31" spans="1:25" s="242" customFormat="1" ht="15" customHeight="1">
      <c r="A31" s="244"/>
      <c r="B31" s="245"/>
      <c r="C31" s="246" t="s">
        <v>65</v>
      </c>
      <c r="D31" s="353">
        <f>SUM(E31:U31,Y31)</f>
        <v>5399</v>
      </c>
      <c r="E31" s="353">
        <v>380</v>
      </c>
      <c r="F31" s="353">
        <v>327</v>
      </c>
      <c r="G31" s="353">
        <v>284</v>
      </c>
      <c r="H31" s="353">
        <v>291</v>
      </c>
      <c r="I31" s="353">
        <v>248</v>
      </c>
      <c r="J31" s="353">
        <v>358</v>
      </c>
      <c r="K31" s="353">
        <v>487</v>
      </c>
      <c r="L31" s="353">
        <v>389</v>
      </c>
      <c r="M31" s="353">
        <v>323</v>
      </c>
      <c r="N31" s="353">
        <v>319</v>
      </c>
      <c r="O31" s="353">
        <v>350</v>
      </c>
      <c r="P31" s="353">
        <v>345</v>
      </c>
      <c r="Q31" s="353">
        <v>294</v>
      </c>
      <c r="R31" s="353">
        <v>246</v>
      </c>
      <c r="S31" s="353">
        <v>251</v>
      </c>
      <c r="T31" s="353">
        <v>207</v>
      </c>
      <c r="U31" s="353">
        <v>300</v>
      </c>
      <c r="V31" s="353">
        <v>991</v>
      </c>
      <c r="W31" s="353">
        <v>3404</v>
      </c>
      <c r="X31" s="353">
        <v>1004</v>
      </c>
      <c r="Y31" s="383" t="s">
        <v>490</v>
      </c>
    </row>
    <row r="32" spans="1:25" ht="15" customHeight="1">
      <c r="A32" s="80"/>
      <c r="B32" s="68"/>
      <c r="C32" s="81"/>
      <c r="D32" s="353"/>
      <c r="E32" s="353"/>
      <c r="F32" s="353"/>
      <c r="G32" s="353"/>
      <c r="H32" s="353"/>
      <c r="I32" s="353"/>
      <c r="J32" s="353"/>
      <c r="K32" s="353"/>
      <c r="L32" s="353"/>
      <c r="M32" s="353"/>
      <c r="N32" s="353"/>
      <c r="O32" s="353"/>
      <c r="P32" s="353"/>
      <c r="Q32" s="353"/>
      <c r="R32" s="353"/>
      <c r="S32" s="353"/>
      <c r="T32" s="353"/>
      <c r="U32" s="353"/>
      <c r="V32" s="353"/>
      <c r="W32" s="353"/>
      <c r="X32" s="353"/>
      <c r="Y32" s="353"/>
    </row>
    <row r="33" spans="1:25" s="238" customFormat="1" ht="15" customHeight="1">
      <c r="A33" s="77"/>
      <c r="B33" s="472" t="s">
        <v>153</v>
      </c>
      <c r="C33" s="473"/>
      <c r="D33" s="47">
        <f aca="true" t="shared" si="8" ref="D33:Y33">SUM(D34:D41)</f>
        <v>88992</v>
      </c>
      <c r="E33" s="47">
        <f t="shared" si="8"/>
        <v>4840</v>
      </c>
      <c r="F33" s="47">
        <f t="shared" si="8"/>
        <v>4429</v>
      </c>
      <c r="G33" s="47">
        <f t="shared" si="8"/>
        <v>4093</v>
      </c>
      <c r="H33" s="47">
        <f t="shared" si="8"/>
        <v>4839</v>
      </c>
      <c r="I33" s="47">
        <f t="shared" si="8"/>
        <v>6849</v>
      </c>
      <c r="J33" s="47">
        <f t="shared" si="8"/>
        <v>7447</v>
      </c>
      <c r="K33" s="47">
        <f t="shared" si="8"/>
        <v>7450</v>
      </c>
      <c r="L33" s="47">
        <f t="shared" si="8"/>
        <v>5805</v>
      </c>
      <c r="M33" s="47">
        <f t="shared" si="8"/>
        <v>5020</v>
      </c>
      <c r="N33" s="47">
        <f t="shared" si="8"/>
        <v>5150</v>
      </c>
      <c r="O33" s="47">
        <f t="shared" si="8"/>
        <v>6169</v>
      </c>
      <c r="P33" s="47">
        <f t="shared" si="8"/>
        <v>6631</v>
      </c>
      <c r="Q33" s="47">
        <f t="shared" si="8"/>
        <v>5198</v>
      </c>
      <c r="R33" s="47">
        <f t="shared" si="8"/>
        <v>3869</v>
      </c>
      <c r="S33" s="47">
        <f t="shared" si="8"/>
        <v>3544</v>
      </c>
      <c r="T33" s="47">
        <f t="shared" si="8"/>
        <v>2927</v>
      </c>
      <c r="U33" s="47">
        <f t="shared" si="8"/>
        <v>3947</v>
      </c>
      <c r="V33" s="47">
        <f t="shared" si="8"/>
        <v>13362</v>
      </c>
      <c r="W33" s="47">
        <f t="shared" si="8"/>
        <v>60558</v>
      </c>
      <c r="X33" s="47">
        <f t="shared" si="8"/>
        <v>14287</v>
      </c>
      <c r="Y33" s="47">
        <f t="shared" si="8"/>
        <v>785</v>
      </c>
    </row>
    <row r="34" spans="1:25" s="242" customFormat="1" ht="15" customHeight="1">
      <c r="A34" s="244"/>
      <c r="B34" s="245"/>
      <c r="C34" s="246" t="s">
        <v>67</v>
      </c>
      <c r="D34" s="353">
        <f aca="true" t="shared" si="9" ref="D34:D41">SUM(E34:U34,Y34)</f>
        <v>12914</v>
      </c>
      <c r="E34" s="353">
        <v>729</v>
      </c>
      <c r="F34" s="353">
        <v>757</v>
      </c>
      <c r="G34" s="353">
        <v>619</v>
      </c>
      <c r="H34" s="353">
        <v>683</v>
      </c>
      <c r="I34" s="353">
        <v>628</v>
      </c>
      <c r="J34" s="353">
        <v>739</v>
      </c>
      <c r="K34" s="353">
        <v>1095</v>
      </c>
      <c r="L34" s="353">
        <v>852</v>
      </c>
      <c r="M34" s="353">
        <v>761</v>
      </c>
      <c r="N34" s="353">
        <v>723</v>
      </c>
      <c r="O34" s="353">
        <v>909</v>
      </c>
      <c r="P34" s="353">
        <v>997</v>
      </c>
      <c r="Q34" s="353">
        <v>900</v>
      </c>
      <c r="R34" s="353">
        <v>676</v>
      </c>
      <c r="S34" s="353">
        <v>641</v>
      </c>
      <c r="T34" s="353">
        <v>493</v>
      </c>
      <c r="U34" s="353">
        <v>712</v>
      </c>
      <c r="V34" s="353">
        <v>2105</v>
      </c>
      <c r="W34" s="353">
        <v>8287</v>
      </c>
      <c r="X34" s="353">
        <v>2522</v>
      </c>
      <c r="Y34" s="383" t="s">
        <v>490</v>
      </c>
    </row>
    <row r="35" spans="1:25" s="242" customFormat="1" ht="15" customHeight="1">
      <c r="A35" s="244"/>
      <c r="B35" s="245"/>
      <c r="C35" s="246" t="s">
        <v>68</v>
      </c>
      <c r="D35" s="353">
        <f t="shared" si="9"/>
        <v>22057</v>
      </c>
      <c r="E35" s="353">
        <v>1117</v>
      </c>
      <c r="F35" s="353">
        <v>1124</v>
      </c>
      <c r="G35" s="353">
        <v>1141</v>
      </c>
      <c r="H35" s="353">
        <v>1381</v>
      </c>
      <c r="I35" s="353">
        <v>1256</v>
      </c>
      <c r="J35" s="353">
        <v>1427</v>
      </c>
      <c r="K35" s="353">
        <v>1630</v>
      </c>
      <c r="L35" s="353">
        <v>1395</v>
      </c>
      <c r="M35" s="353">
        <v>1299</v>
      </c>
      <c r="N35" s="353">
        <v>1480</v>
      </c>
      <c r="O35" s="353">
        <v>1752</v>
      </c>
      <c r="P35" s="353">
        <v>1917</v>
      </c>
      <c r="Q35" s="353">
        <v>1417</v>
      </c>
      <c r="R35" s="353">
        <v>994</v>
      </c>
      <c r="S35" s="353">
        <v>925</v>
      </c>
      <c r="T35" s="353">
        <v>805</v>
      </c>
      <c r="U35" s="353">
        <v>976</v>
      </c>
      <c r="V35" s="353">
        <v>3382</v>
      </c>
      <c r="W35" s="353">
        <v>14954</v>
      </c>
      <c r="X35" s="353">
        <v>3700</v>
      </c>
      <c r="Y35" s="353">
        <v>21</v>
      </c>
    </row>
    <row r="36" spans="1:25" s="242" customFormat="1" ht="15" customHeight="1">
      <c r="A36" s="244"/>
      <c r="B36" s="245"/>
      <c r="C36" s="246" t="s">
        <v>69</v>
      </c>
      <c r="D36" s="353">
        <f t="shared" si="9"/>
        <v>46674</v>
      </c>
      <c r="E36" s="353">
        <v>2714</v>
      </c>
      <c r="F36" s="353">
        <v>2219</v>
      </c>
      <c r="G36" s="353">
        <v>1928</v>
      </c>
      <c r="H36" s="353">
        <v>2330</v>
      </c>
      <c r="I36" s="353">
        <v>4627</v>
      </c>
      <c r="J36" s="353">
        <v>5028</v>
      </c>
      <c r="K36" s="353">
        <v>4409</v>
      </c>
      <c r="L36" s="353">
        <v>3213</v>
      </c>
      <c r="M36" s="353">
        <v>2539</v>
      </c>
      <c r="N36" s="353">
        <v>2517</v>
      </c>
      <c r="O36" s="353">
        <v>2961</v>
      </c>
      <c r="P36" s="353">
        <v>3201</v>
      </c>
      <c r="Q36" s="353">
        <v>2407</v>
      </c>
      <c r="R36" s="353">
        <v>1721</v>
      </c>
      <c r="S36" s="353">
        <v>1412</v>
      </c>
      <c r="T36" s="353">
        <v>1142</v>
      </c>
      <c r="U36" s="353">
        <v>1542</v>
      </c>
      <c r="V36" s="353">
        <v>6861</v>
      </c>
      <c r="W36" s="353">
        <v>33232</v>
      </c>
      <c r="X36" s="353">
        <v>5817</v>
      </c>
      <c r="Y36" s="353">
        <v>764</v>
      </c>
    </row>
    <row r="37" spans="1:25" s="242" customFormat="1" ht="15" customHeight="1">
      <c r="A37" s="244"/>
      <c r="B37" s="245"/>
      <c r="C37" s="246" t="s">
        <v>70</v>
      </c>
      <c r="D37" s="353">
        <f t="shared" si="9"/>
        <v>1157</v>
      </c>
      <c r="E37" s="353">
        <v>52</v>
      </c>
      <c r="F37" s="353">
        <v>68</v>
      </c>
      <c r="G37" s="353">
        <v>61</v>
      </c>
      <c r="H37" s="353">
        <v>85</v>
      </c>
      <c r="I37" s="353">
        <v>55</v>
      </c>
      <c r="J37" s="353">
        <v>52</v>
      </c>
      <c r="K37" s="353">
        <v>58</v>
      </c>
      <c r="L37" s="353">
        <v>70</v>
      </c>
      <c r="M37" s="353">
        <v>75</v>
      </c>
      <c r="N37" s="353">
        <v>79</v>
      </c>
      <c r="O37" s="353">
        <v>93</v>
      </c>
      <c r="P37" s="353">
        <v>82</v>
      </c>
      <c r="Q37" s="353">
        <v>68</v>
      </c>
      <c r="R37" s="353">
        <v>50</v>
      </c>
      <c r="S37" s="353">
        <v>68</v>
      </c>
      <c r="T37" s="353">
        <v>61</v>
      </c>
      <c r="U37" s="353">
        <v>80</v>
      </c>
      <c r="V37" s="353">
        <v>181</v>
      </c>
      <c r="W37" s="353">
        <v>717</v>
      </c>
      <c r="X37" s="353">
        <v>259</v>
      </c>
      <c r="Y37" s="383" t="s">
        <v>490</v>
      </c>
    </row>
    <row r="38" spans="1:25" s="242" customFormat="1" ht="15" customHeight="1">
      <c r="A38" s="244"/>
      <c r="B38" s="245"/>
      <c r="C38" s="246" t="s">
        <v>71</v>
      </c>
      <c r="D38" s="353">
        <f t="shared" si="9"/>
        <v>1296</v>
      </c>
      <c r="E38" s="353">
        <v>39</v>
      </c>
      <c r="F38" s="353">
        <v>53</v>
      </c>
      <c r="G38" s="353">
        <v>63</v>
      </c>
      <c r="H38" s="353">
        <v>69</v>
      </c>
      <c r="I38" s="353">
        <v>47</v>
      </c>
      <c r="J38" s="353">
        <v>37</v>
      </c>
      <c r="K38" s="353">
        <v>47</v>
      </c>
      <c r="L38" s="353">
        <v>62</v>
      </c>
      <c r="M38" s="353">
        <v>65</v>
      </c>
      <c r="N38" s="353">
        <v>69</v>
      </c>
      <c r="O38" s="353">
        <v>103</v>
      </c>
      <c r="P38" s="353">
        <v>104</v>
      </c>
      <c r="Q38" s="353">
        <v>97</v>
      </c>
      <c r="R38" s="353">
        <v>99</v>
      </c>
      <c r="S38" s="353">
        <v>97</v>
      </c>
      <c r="T38" s="353">
        <v>81</v>
      </c>
      <c r="U38" s="353">
        <v>164</v>
      </c>
      <c r="V38" s="353">
        <v>155</v>
      </c>
      <c r="W38" s="353">
        <v>700</v>
      </c>
      <c r="X38" s="353">
        <v>441</v>
      </c>
      <c r="Y38" s="383" t="s">
        <v>490</v>
      </c>
    </row>
    <row r="39" spans="1:25" s="242" customFormat="1" ht="15" customHeight="1">
      <c r="A39" s="244"/>
      <c r="B39" s="245"/>
      <c r="C39" s="246" t="s">
        <v>72</v>
      </c>
      <c r="D39" s="353">
        <f t="shared" si="9"/>
        <v>3066</v>
      </c>
      <c r="E39" s="353">
        <v>119</v>
      </c>
      <c r="F39" s="353">
        <v>131</v>
      </c>
      <c r="G39" s="353">
        <v>176</v>
      </c>
      <c r="H39" s="353">
        <v>193</v>
      </c>
      <c r="I39" s="353">
        <v>175</v>
      </c>
      <c r="J39" s="353">
        <v>96</v>
      </c>
      <c r="K39" s="353">
        <v>134</v>
      </c>
      <c r="L39" s="353">
        <v>128</v>
      </c>
      <c r="M39" s="353">
        <v>170</v>
      </c>
      <c r="N39" s="353">
        <v>183</v>
      </c>
      <c r="O39" s="353">
        <v>212</v>
      </c>
      <c r="P39" s="353">
        <v>192</v>
      </c>
      <c r="Q39" s="353">
        <v>186</v>
      </c>
      <c r="R39" s="353">
        <v>201</v>
      </c>
      <c r="S39" s="353">
        <v>233</v>
      </c>
      <c r="T39" s="353">
        <v>218</v>
      </c>
      <c r="U39" s="353">
        <v>319</v>
      </c>
      <c r="V39" s="353">
        <v>426</v>
      </c>
      <c r="W39" s="353">
        <v>1669</v>
      </c>
      <c r="X39" s="353">
        <v>971</v>
      </c>
      <c r="Y39" s="383" t="s">
        <v>490</v>
      </c>
    </row>
    <row r="40" spans="1:25" s="242" customFormat="1" ht="15" customHeight="1">
      <c r="A40" s="244"/>
      <c r="B40" s="245"/>
      <c r="C40" s="246" t="s">
        <v>73</v>
      </c>
      <c r="D40" s="353">
        <f t="shared" si="9"/>
        <v>696</v>
      </c>
      <c r="E40" s="353">
        <v>24</v>
      </c>
      <c r="F40" s="353">
        <v>28</v>
      </c>
      <c r="G40" s="353">
        <v>31</v>
      </c>
      <c r="H40" s="353">
        <v>47</v>
      </c>
      <c r="I40" s="353">
        <v>18</v>
      </c>
      <c r="J40" s="353">
        <v>21</v>
      </c>
      <c r="K40" s="353">
        <v>31</v>
      </c>
      <c r="L40" s="353">
        <v>33</v>
      </c>
      <c r="M40" s="353">
        <v>34</v>
      </c>
      <c r="N40" s="353">
        <v>39</v>
      </c>
      <c r="O40" s="353">
        <v>56</v>
      </c>
      <c r="P40" s="353">
        <v>70</v>
      </c>
      <c r="Q40" s="353">
        <v>54</v>
      </c>
      <c r="R40" s="353">
        <v>49</v>
      </c>
      <c r="S40" s="353">
        <v>51</v>
      </c>
      <c r="T40" s="353">
        <v>51</v>
      </c>
      <c r="U40" s="353">
        <v>59</v>
      </c>
      <c r="V40" s="353">
        <v>83</v>
      </c>
      <c r="W40" s="353">
        <v>403</v>
      </c>
      <c r="X40" s="353">
        <v>210</v>
      </c>
      <c r="Y40" s="383" t="s">
        <v>490</v>
      </c>
    </row>
    <row r="41" spans="1:25" s="242" customFormat="1" ht="15" customHeight="1">
      <c r="A41" s="244"/>
      <c r="B41" s="245"/>
      <c r="C41" s="246" t="s">
        <v>74</v>
      </c>
      <c r="D41" s="353">
        <f t="shared" si="9"/>
        <v>1132</v>
      </c>
      <c r="E41" s="353">
        <v>46</v>
      </c>
      <c r="F41" s="353">
        <v>49</v>
      </c>
      <c r="G41" s="353">
        <v>74</v>
      </c>
      <c r="H41" s="353">
        <v>51</v>
      </c>
      <c r="I41" s="353">
        <v>43</v>
      </c>
      <c r="J41" s="353">
        <v>47</v>
      </c>
      <c r="K41" s="353">
        <v>46</v>
      </c>
      <c r="L41" s="353">
        <v>52</v>
      </c>
      <c r="M41" s="353">
        <v>77</v>
      </c>
      <c r="N41" s="353">
        <v>60</v>
      </c>
      <c r="O41" s="353">
        <v>83</v>
      </c>
      <c r="P41" s="353">
        <v>68</v>
      </c>
      <c r="Q41" s="353">
        <v>69</v>
      </c>
      <c r="R41" s="353">
        <v>79</v>
      </c>
      <c r="S41" s="353">
        <v>117</v>
      </c>
      <c r="T41" s="353">
        <v>76</v>
      </c>
      <c r="U41" s="353">
        <v>95</v>
      </c>
      <c r="V41" s="353">
        <v>169</v>
      </c>
      <c r="W41" s="353">
        <v>596</v>
      </c>
      <c r="X41" s="353">
        <v>367</v>
      </c>
      <c r="Y41" s="383" t="s">
        <v>490</v>
      </c>
    </row>
    <row r="42" spans="1:25" ht="15" customHeight="1">
      <c r="A42" s="80"/>
      <c r="B42" s="68"/>
      <c r="C42" s="81"/>
      <c r="D42" s="353"/>
      <c r="E42" s="353"/>
      <c r="F42" s="353"/>
      <c r="G42" s="353"/>
      <c r="H42" s="353"/>
      <c r="I42" s="353"/>
      <c r="J42" s="353"/>
      <c r="K42" s="353"/>
      <c r="L42" s="353"/>
      <c r="M42" s="353"/>
      <c r="N42" s="353"/>
      <c r="O42" s="353"/>
      <c r="P42" s="353"/>
      <c r="Q42" s="353"/>
      <c r="R42" s="353"/>
      <c r="S42" s="353"/>
      <c r="T42" s="353"/>
      <c r="U42" s="353"/>
      <c r="V42" s="353"/>
      <c r="W42" s="353"/>
      <c r="X42" s="353"/>
      <c r="Y42" s="353"/>
    </row>
    <row r="43" spans="1:25" s="238" customFormat="1" ht="15" customHeight="1">
      <c r="A43" s="77"/>
      <c r="B43" s="472" t="s">
        <v>154</v>
      </c>
      <c r="C43" s="473"/>
      <c r="D43" s="47">
        <f aca="true" t="shared" si="10" ref="D43:Y43">SUM(D44:D45)</f>
        <v>62467</v>
      </c>
      <c r="E43" s="47">
        <f t="shared" si="10"/>
        <v>3291</v>
      </c>
      <c r="F43" s="47">
        <f t="shared" si="10"/>
        <v>3773</v>
      </c>
      <c r="G43" s="47">
        <f t="shared" si="10"/>
        <v>3929</v>
      </c>
      <c r="H43" s="47">
        <f t="shared" si="10"/>
        <v>3971</v>
      </c>
      <c r="I43" s="47">
        <f t="shared" si="10"/>
        <v>3422</v>
      </c>
      <c r="J43" s="47">
        <f t="shared" si="10"/>
        <v>3947</v>
      </c>
      <c r="K43" s="47">
        <f t="shared" si="10"/>
        <v>4928</v>
      </c>
      <c r="L43" s="47">
        <f t="shared" si="10"/>
        <v>4580</v>
      </c>
      <c r="M43" s="47">
        <f t="shared" si="10"/>
        <v>4353</v>
      </c>
      <c r="N43" s="47">
        <f t="shared" si="10"/>
        <v>4053</v>
      </c>
      <c r="O43" s="47">
        <f t="shared" si="10"/>
        <v>4280</v>
      </c>
      <c r="P43" s="47">
        <f t="shared" si="10"/>
        <v>4506</v>
      </c>
      <c r="Q43" s="47">
        <f t="shared" si="10"/>
        <v>3788</v>
      </c>
      <c r="R43" s="47">
        <f t="shared" si="10"/>
        <v>2841</v>
      </c>
      <c r="S43" s="47">
        <f t="shared" si="10"/>
        <v>2429</v>
      </c>
      <c r="T43" s="47">
        <f t="shared" si="10"/>
        <v>1936</v>
      </c>
      <c r="U43" s="47">
        <f t="shared" si="10"/>
        <v>2332</v>
      </c>
      <c r="V43" s="47">
        <f t="shared" si="10"/>
        <v>10993</v>
      </c>
      <c r="W43" s="47">
        <f t="shared" si="10"/>
        <v>41828</v>
      </c>
      <c r="X43" s="47">
        <f t="shared" si="10"/>
        <v>9538</v>
      </c>
      <c r="Y43" s="47">
        <f t="shared" si="10"/>
        <v>108</v>
      </c>
    </row>
    <row r="44" spans="1:25" s="242" customFormat="1" ht="15" customHeight="1">
      <c r="A44" s="244"/>
      <c r="B44" s="245"/>
      <c r="C44" s="246" t="s">
        <v>76</v>
      </c>
      <c r="D44" s="353">
        <f>SUM(E44:U44,Y44)</f>
        <v>35548</v>
      </c>
      <c r="E44" s="353">
        <v>1963</v>
      </c>
      <c r="F44" s="353">
        <v>2271</v>
      </c>
      <c r="G44" s="353">
        <v>2349</v>
      </c>
      <c r="H44" s="353">
        <v>2280</v>
      </c>
      <c r="I44" s="353">
        <v>1774</v>
      </c>
      <c r="J44" s="353">
        <v>2003</v>
      </c>
      <c r="K44" s="353">
        <v>2744</v>
      </c>
      <c r="L44" s="353">
        <v>2752</v>
      </c>
      <c r="M44" s="353">
        <v>2659</v>
      </c>
      <c r="N44" s="353">
        <v>2302</v>
      </c>
      <c r="O44" s="353">
        <v>2334</v>
      </c>
      <c r="P44" s="353">
        <v>2470</v>
      </c>
      <c r="Q44" s="353">
        <v>1974</v>
      </c>
      <c r="R44" s="353">
        <v>1574</v>
      </c>
      <c r="S44" s="353">
        <v>1469</v>
      </c>
      <c r="T44" s="353">
        <v>1173</v>
      </c>
      <c r="U44" s="353">
        <v>1400</v>
      </c>
      <c r="V44" s="353">
        <v>6583</v>
      </c>
      <c r="W44" s="353">
        <v>23292</v>
      </c>
      <c r="X44" s="353">
        <v>5616</v>
      </c>
      <c r="Y44" s="353">
        <v>57</v>
      </c>
    </row>
    <row r="45" spans="1:25" s="242" customFormat="1" ht="15" customHeight="1">
      <c r="A45" s="244"/>
      <c r="B45" s="245"/>
      <c r="C45" s="246" t="s">
        <v>77</v>
      </c>
      <c r="D45" s="353">
        <f>SUM(E45:U45,Y45)</f>
        <v>26919</v>
      </c>
      <c r="E45" s="353">
        <v>1328</v>
      </c>
      <c r="F45" s="353">
        <v>1502</v>
      </c>
      <c r="G45" s="353">
        <v>1580</v>
      </c>
      <c r="H45" s="353">
        <v>1691</v>
      </c>
      <c r="I45" s="353">
        <v>1648</v>
      </c>
      <c r="J45" s="353">
        <v>1944</v>
      </c>
      <c r="K45" s="353">
        <v>2184</v>
      </c>
      <c r="L45" s="353">
        <v>1828</v>
      </c>
      <c r="M45" s="353">
        <v>1694</v>
      </c>
      <c r="N45" s="353">
        <v>1751</v>
      </c>
      <c r="O45" s="353">
        <v>1946</v>
      </c>
      <c r="P45" s="353">
        <v>2036</v>
      </c>
      <c r="Q45" s="353">
        <v>1814</v>
      </c>
      <c r="R45" s="353">
        <v>1267</v>
      </c>
      <c r="S45" s="353">
        <v>960</v>
      </c>
      <c r="T45" s="353">
        <v>763</v>
      </c>
      <c r="U45" s="353">
        <v>932</v>
      </c>
      <c r="V45" s="353">
        <v>4410</v>
      </c>
      <c r="W45" s="353">
        <v>18536</v>
      </c>
      <c r="X45" s="353">
        <v>3922</v>
      </c>
      <c r="Y45" s="353">
        <v>51</v>
      </c>
    </row>
    <row r="46" spans="1:25" ht="15" customHeight="1">
      <c r="A46" s="80"/>
      <c r="B46" s="68"/>
      <c r="C46" s="81"/>
      <c r="D46" s="353"/>
      <c r="E46" s="353"/>
      <c r="F46" s="353"/>
      <c r="G46" s="353"/>
      <c r="H46" s="353"/>
      <c r="I46" s="353"/>
      <c r="J46" s="353"/>
      <c r="K46" s="353"/>
      <c r="L46" s="353"/>
      <c r="M46" s="353"/>
      <c r="N46" s="353"/>
      <c r="O46" s="353"/>
      <c r="P46" s="353"/>
      <c r="Q46" s="353"/>
      <c r="R46" s="353"/>
      <c r="S46" s="353"/>
      <c r="T46" s="353"/>
      <c r="U46" s="353"/>
      <c r="V46" s="353"/>
      <c r="W46" s="353"/>
      <c r="X46" s="353"/>
      <c r="Y46" s="353"/>
    </row>
    <row r="47" spans="1:25" s="238" customFormat="1" ht="15" customHeight="1">
      <c r="A47" s="77"/>
      <c r="B47" s="472" t="s">
        <v>413</v>
      </c>
      <c r="C47" s="473"/>
      <c r="D47" s="47">
        <f aca="true" t="shared" si="11" ref="D47:X47">SUM(D48:D51)</f>
        <v>39779</v>
      </c>
      <c r="E47" s="47">
        <f t="shared" si="11"/>
        <v>1559</v>
      </c>
      <c r="F47" s="47">
        <f t="shared" si="11"/>
        <v>1701</v>
      </c>
      <c r="G47" s="47">
        <f t="shared" si="11"/>
        <v>1862</v>
      </c>
      <c r="H47" s="47">
        <f t="shared" si="11"/>
        <v>2144</v>
      </c>
      <c r="I47" s="47">
        <f t="shared" si="11"/>
        <v>1523</v>
      </c>
      <c r="J47" s="47">
        <f t="shared" si="11"/>
        <v>1470</v>
      </c>
      <c r="K47" s="47">
        <f t="shared" si="11"/>
        <v>2035</v>
      </c>
      <c r="L47" s="47">
        <f t="shared" si="11"/>
        <v>1946</v>
      </c>
      <c r="M47" s="47">
        <f t="shared" si="11"/>
        <v>2045</v>
      </c>
      <c r="N47" s="47">
        <f t="shared" si="11"/>
        <v>2484</v>
      </c>
      <c r="O47" s="47">
        <f t="shared" si="11"/>
        <v>3259</v>
      </c>
      <c r="P47" s="47">
        <f t="shared" si="11"/>
        <v>3679</v>
      </c>
      <c r="Q47" s="47">
        <f t="shared" si="11"/>
        <v>2832</v>
      </c>
      <c r="R47" s="47">
        <f t="shared" si="11"/>
        <v>2739</v>
      </c>
      <c r="S47" s="47">
        <f t="shared" si="11"/>
        <v>2761</v>
      </c>
      <c r="T47" s="47">
        <f t="shared" si="11"/>
        <v>2457</v>
      </c>
      <c r="U47" s="47">
        <f t="shared" si="11"/>
        <v>3283</v>
      </c>
      <c r="V47" s="47">
        <f t="shared" si="11"/>
        <v>5122</v>
      </c>
      <c r="W47" s="47">
        <f t="shared" si="11"/>
        <v>23417</v>
      </c>
      <c r="X47" s="47">
        <f t="shared" si="11"/>
        <v>11240</v>
      </c>
      <c r="Y47" s="144" t="s">
        <v>491</v>
      </c>
    </row>
    <row r="48" spans="1:25" s="242" customFormat="1" ht="15" customHeight="1">
      <c r="A48" s="244"/>
      <c r="B48" s="245"/>
      <c r="C48" s="246" t="s">
        <v>79</v>
      </c>
      <c r="D48" s="353">
        <f>SUM(E48:U48,Y48)</f>
        <v>8927</v>
      </c>
      <c r="E48" s="353">
        <v>233</v>
      </c>
      <c r="F48" s="353">
        <v>310</v>
      </c>
      <c r="G48" s="353">
        <v>371</v>
      </c>
      <c r="H48" s="353">
        <v>423</v>
      </c>
      <c r="I48" s="353">
        <v>204</v>
      </c>
      <c r="J48" s="353">
        <v>95</v>
      </c>
      <c r="K48" s="353">
        <v>261</v>
      </c>
      <c r="L48" s="353">
        <v>316</v>
      </c>
      <c r="M48" s="353">
        <v>417</v>
      </c>
      <c r="N48" s="353">
        <v>529</v>
      </c>
      <c r="O48" s="353">
        <v>781</v>
      </c>
      <c r="P48" s="353">
        <v>986</v>
      </c>
      <c r="Q48" s="353">
        <v>750</v>
      </c>
      <c r="R48" s="353">
        <v>792</v>
      </c>
      <c r="S48" s="353">
        <v>763</v>
      </c>
      <c r="T48" s="353">
        <v>695</v>
      </c>
      <c r="U48" s="353">
        <v>1001</v>
      </c>
      <c r="V48" s="353">
        <v>914</v>
      </c>
      <c r="W48" s="353">
        <v>4762</v>
      </c>
      <c r="X48" s="353">
        <v>3251</v>
      </c>
      <c r="Y48" s="383" t="s">
        <v>490</v>
      </c>
    </row>
    <row r="49" spans="1:25" s="242" customFormat="1" ht="15" customHeight="1">
      <c r="A49" s="244"/>
      <c r="B49" s="245"/>
      <c r="C49" s="246" t="s">
        <v>80</v>
      </c>
      <c r="D49" s="353">
        <f>SUM(E49:U49,Y49)</f>
        <v>7116</v>
      </c>
      <c r="E49" s="353">
        <v>304</v>
      </c>
      <c r="F49" s="353">
        <v>331</v>
      </c>
      <c r="G49" s="353">
        <v>364</v>
      </c>
      <c r="H49" s="353">
        <v>422</v>
      </c>
      <c r="I49" s="353">
        <v>323</v>
      </c>
      <c r="J49" s="353">
        <v>332</v>
      </c>
      <c r="K49" s="353">
        <v>409</v>
      </c>
      <c r="L49" s="353">
        <v>367</v>
      </c>
      <c r="M49" s="353">
        <v>353</v>
      </c>
      <c r="N49" s="353">
        <v>419</v>
      </c>
      <c r="O49" s="353">
        <v>564</v>
      </c>
      <c r="P49" s="353">
        <v>636</v>
      </c>
      <c r="Q49" s="353">
        <v>441</v>
      </c>
      <c r="R49" s="353">
        <v>418</v>
      </c>
      <c r="S49" s="353">
        <v>492</v>
      </c>
      <c r="T49" s="353">
        <v>416</v>
      </c>
      <c r="U49" s="353">
        <v>525</v>
      </c>
      <c r="V49" s="353">
        <v>999</v>
      </c>
      <c r="W49" s="353">
        <v>4266</v>
      </c>
      <c r="X49" s="353">
        <v>1851</v>
      </c>
      <c r="Y49" s="383" t="s">
        <v>490</v>
      </c>
    </row>
    <row r="50" spans="1:25" s="242" customFormat="1" ht="15" customHeight="1">
      <c r="A50" s="244"/>
      <c r="B50" s="245"/>
      <c r="C50" s="246" t="s">
        <v>81</v>
      </c>
      <c r="D50" s="353">
        <f>SUM(E50:U50,Y50)</f>
        <v>15336</v>
      </c>
      <c r="E50" s="353">
        <v>667</v>
      </c>
      <c r="F50" s="353">
        <v>655</v>
      </c>
      <c r="G50" s="353">
        <v>711</v>
      </c>
      <c r="H50" s="353">
        <v>852</v>
      </c>
      <c r="I50" s="353">
        <v>606</v>
      </c>
      <c r="J50" s="353">
        <v>643</v>
      </c>
      <c r="K50" s="353">
        <v>873</v>
      </c>
      <c r="L50" s="353">
        <v>771</v>
      </c>
      <c r="M50" s="353">
        <v>835</v>
      </c>
      <c r="N50" s="353">
        <v>1037</v>
      </c>
      <c r="O50" s="353">
        <v>1278</v>
      </c>
      <c r="P50" s="353">
        <v>1294</v>
      </c>
      <c r="Q50" s="353">
        <v>1043</v>
      </c>
      <c r="R50" s="353">
        <v>990</v>
      </c>
      <c r="S50" s="353">
        <v>1026</v>
      </c>
      <c r="T50" s="353">
        <v>942</v>
      </c>
      <c r="U50" s="353">
        <v>1113</v>
      </c>
      <c r="V50" s="353">
        <v>2033</v>
      </c>
      <c r="W50" s="353">
        <v>9232</v>
      </c>
      <c r="X50" s="353">
        <v>4071</v>
      </c>
      <c r="Y50" s="383" t="s">
        <v>490</v>
      </c>
    </row>
    <row r="51" spans="1:25" s="242" customFormat="1" ht="15" customHeight="1">
      <c r="A51" s="244"/>
      <c r="B51" s="245"/>
      <c r="C51" s="246" t="s">
        <v>82</v>
      </c>
      <c r="D51" s="353">
        <f>SUM(E51:U51,Y51)</f>
        <v>8400</v>
      </c>
      <c r="E51" s="353">
        <v>355</v>
      </c>
      <c r="F51" s="353">
        <v>405</v>
      </c>
      <c r="G51" s="353">
        <v>416</v>
      </c>
      <c r="H51" s="353">
        <v>447</v>
      </c>
      <c r="I51" s="353">
        <v>390</v>
      </c>
      <c r="J51" s="353">
        <v>400</v>
      </c>
      <c r="K51" s="353">
        <v>492</v>
      </c>
      <c r="L51" s="353">
        <v>492</v>
      </c>
      <c r="M51" s="353">
        <v>440</v>
      </c>
      <c r="N51" s="353">
        <v>499</v>
      </c>
      <c r="O51" s="353">
        <v>636</v>
      </c>
      <c r="P51" s="353">
        <v>763</v>
      </c>
      <c r="Q51" s="353">
        <v>598</v>
      </c>
      <c r="R51" s="353">
        <v>539</v>
      </c>
      <c r="S51" s="353">
        <v>480</v>
      </c>
      <c r="T51" s="353">
        <v>404</v>
      </c>
      <c r="U51" s="353">
        <v>644</v>
      </c>
      <c r="V51" s="353">
        <v>1176</v>
      </c>
      <c r="W51" s="353">
        <v>5157</v>
      </c>
      <c r="X51" s="353">
        <v>2067</v>
      </c>
      <c r="Y51" s="383" t="s">
        <v>490</v>
      </c>
    </row>
    <row r="52" spans="1:25" ht="15" customHeight="1">
      <c r="A52" s="80"/>
      <c r="B52" s="68"/>
      <c r="C52" s="81"/>
      <c r="D52" s="353"/>
      <c r="E52" s="353"/>
      <c r="F52" s="353"/>
      <c r="G52" s="353"/>
      <c r="H52" s="353"/>
      <c r="I52" s="353"/>
      <c r="J52" s="353"/>
      <c r="K52" s="353"/>
      <c r="L52" s="353"/>
      <c r="M52" s="353"/>
      <c r="N52" s="353"/>
      <c r="O52" s="353"/>
      <c r="P52" s="353"/>
      <c r="Q52" s="353"/>
      <c r="R52" s="353"/>
      <c r="S52" s="353"/>
      <c r="T52" s="353"/>
      <c r="U52" s="353"/>
      <c r="V52" s="353"/>
      <c r="W52" s="353"/>
      <c r="X52" s="353"/>
      <c r="Y52" s="353"/>
    </row>
    <row r="53" spans="1:25" s="238" customFormat="1" ht="15" customHeight="1">
      <c r="A53" s="77"/>
      <c r="B53" s="472" t="s">
        <v>414</v>
      </c>
      <c r="C53" s="473"/>
      <c r="D53" s="47">
        <f aca="true" t="shared" si="12" ref="D53:Y53">SUM(D54:D56)</f>
        <v>18970</v>
      </c>
      <c r="E53" s="47">
        <f t="shared" si="12"/>
        <v>820</v>
      </c>
      <c r="F53" s="47">
        <f t="shared" si="12"/>
        <v>870</v>
      </c>
      <c r="G53" s="47">
        <f t="shared" si="12"/>
        <v>890</v>
      </c>
      <c r="H53" s="47">
        <f t="shared" si="12"/>
        <v>1010</v>
      </c>
      <c r="I53" s="47">
        <f t="shared" si="12"/>
        <v>709</v>
      </c>
      <c r="J53" s="47">
        <f t="shared" si="12"/>
        <v>775</v>
      </c>
      <c r="K53" s="47">
        <f t="shared" si="12"/>
        <v>1082</v>
      </c>
      <c r="L53" s="47">
        <f t="shared" si="12"/>
        <v>963</v>
      </c>
      <c r="M53" s="47">
        <f t="shared" si="12"/>
        <v>1026</v>
      </c>
      <c r="N53" s="47">
        <f t="shared" si="12"/>
        <v>1228</v>
      </c>
      <c r="O53" s="47">
        <f t="shared" si="12"/>
        <v>1447</v>
      </c>
      <c r="P53" s="47">
        <f t="shared" si="12"/>
        <v>1674</v>
      </c>
      <c r="Q53" s="47">
        <f t="shared" si="12"/>
        <v>1454</v>
      </c>
      <c r="R53" s="47">
        <f t="shared" si="12"/>
        <v>1275</v>
      </c>
      <c r="S53" s="47">
        <f t="shared" si="12"/>
        <v>1306</v>
      </c>
      <c r="T53" s="47">
        <f t="shared" si="12"/>
        <v>1111</v>
      </c>
      <c r="U53" s="47">
        <f t="shared" si="12"/>
        <v>1326</v>
      </c>
      <c r="V53" s="47">
        <f t="shared" si="12"/>
        <v>2580</v>
      </c>
      <c r="W53" s="47">
        <f t="shared" si="12"/>
        <v>11368</v>
      </c>
      <c r="X53" s="47">
        <f t="shared" si="12"/>
        <v>5018</v>
      </c>
      <c r="Y53" s="47">
        <f t="shared" si="12"/>
        <v>4</v>
      </c>
    </row>
    <row r="54" spans="1:25" s="242" customFormat="1" ht="15" customHeight="1">
      <c r="A54" s="244"/>
      <c r="B54" s="245"/>
      <c r="C54" s="246" t="s">
        <v>84</v>
      </c>
      <c r="D54" s="353">
        <f>SUM(E54:U54,Y54)</f>
        <v>5586</v>
      </c>
      <c r="E54" s="353">
        <v>294</v>
      </c>
      <c r="F54" s="353">
        <v>269</v>
      </c>
      <c r="G54" s="353">
        <v>273</v>
      </c>
      <c r="H54" s="353">
        <v>313</v>
      </c>
      <c r="I54" s="353">
        <v>200</v>
      </c>
      <c r="J54" s="353">
        <v>281</v>
      </c>
      <c r="K54" s="353">
        <v>362</v>
      </c>
      <c r="L54" s="353">
        <v>285</v>
      </c>
      <c r="M54" s="353">
        <v>308</v>
      </c>
      <c r="N54" s="353">
        <v>355</v>
      </c>
      <c r="O54" s="353">
        <v>419</v>
      </c>
      <c r="P54" s="353">
        <v>485</v>
      </c>
      <c r="Q54" s="353">
        <v>392</v>
      </c>
      <c r="R54" s="353">
        <v>346</v>
      </c>
      <c r="S54" s="353">
        <v>343</v>
      </c>
      <c r="T54" s="353">
        <v>299</v>
      </c>
      <c r="U54" s="353">
        <v>359</v>
      </c>
      <c r="V54" s="353">
        <v>836</v>
      </c>
      <c r="W54" s="353">
        <v>3400</v>
      </c>
      <c r="X54" s="353">
        <v>1347</v>
      </c>
      <c r="Y54" s="353">
        <v>3</v>
      </c>
    </row>
    <row r="55" spans="1:25" s="242" customFormat="1" ht="15" customHeight="1">
      <c r="A55" s="244"/>
      <c r="B55" s="245"/>
      <c r="C55" s="246" t="s">
        <v>85</v>
      </c>
      <c r="D55" s="353">
        <f>SUM(E55:U55,Y55)</f>
        <v>8537</v>
      </c>
      <c r="E55" s="353">
        <v>346</v>
      </c>
      <c r="F55" s="353">
        <v>388</v>
      </c>
      <c r="G55" s="353">
        <v>384</v>
      </c>
      <c r="H55" s="353">
        <v>460</v>
      </c>
      <c r="I55" s="353">
        <v>341</v>
      </c>
      <c r="J55" s="353">
        <v>340</v>
      </c>
      <c r="K55" s="353">
        <v>492</v>
      </c>
      <c r="L55" s="353">
        <v>437</v>
      </c>
      <c r="M55" s="353">
        <v>425</v>
      </c>
      <c r="N55" s="353">
        <v>570</v>
      </c>
      <c r="O55" s="353">
        <v>649</v>
      </c>
      <c r="P55" s="353">
        <v>751</v>
      </c>
      <c r="Q55" s="353">
        <v>653</v>
      </c>
      <c r="R55" s="353">
        <v>548</v>
      </c>
      <c r="S55" s="353">
        <v>602</v>
      </c>
      <c r="T55" s="353">
        <v>533</v>
      </c>
      <c r="U55" s="353">
        <v>618</v>
      </c>
      <c r="V55" s="353">
        <v>1118</v>
      </c>
      <c r="W55" s="353">
        <v>5118</v>
      </c>
      <c r="X55" s="353">
        <v>2301</v>
      </c>
      <c r="Y55" s="383" t="s">
        <v>490</v>
      </c>
    </row>
    <row r="56" spans="1:25" s="242" customFormat="1" ht="15" customHeight="1">
      <c r="A56" s="244"/>
      <c r="B56" s="245"/>
      <c r="C56" s="246" t="s">
        <v>86</v>
      </c>
      <c r="D56" s="353">
        <f>SUM(E56:U56,Y56)</f>
        <v>4847</v>
      </c>
      <c r="E56" s="353">
        <v>180</v>
      </c>
      <c r="F56" s="353">
        <v>213</v>
      </c>
      <c r="G56" s="353">
        <v>233</v>
      </c>
      <c r="H56" s="353">
        <v>237</v>
      </c>
      <c r="I56" s="353">
        <v>168</v>
      </c>
      <c r="J56" s="353">
        <v>154</v>
      </c>
      <c r="K56" s="353">
        <v>228</v>
      </c>
      <c r="L56" s="353">
        <v>241</v>
      </c>
      <c r="M56" s="353">
        <v>293</v>
      </c>
      <c r="N56" s="353">
        <v>303</v>
      </c>
      <c r="O56" s="353">
        <v>379</v>
      </c>
      <c r="P56" s="353">
        <v>438</v>
      </c>
      <c r="Q56" s="353">
        <v>409</v>
      </c>
      <c r="R56" s="353">
        <v>381</v>
      </c>
      <c r="S56" s="353">
        <v>361</v>
      </c>
      <c r="T56" s="353">
        <v>279</v>
      </c>
      <c r="U56" s="353">
        <v>349</v>
      </c>
      <c r="V56" s="353">
        <v>626</v>
      </c>
      <c r="W56" s="353">
        <v>2850</v>
      </c>
      <c r="X56" s="353">
        <v>1370</v>
      </c>
      <c r="Y56" s="353">
        <v>1</v>
      </c>
    </row>
    <row r="57" spans="1:25" ht="15" customHeight="1">
      <c r="A57" s="80"/>
      <c r="B57" s="68"/>
      <c r="C57" s="81"/>
      <c r="D57" s="353"/>
      <c r="E57" s="353"/>
      <c r="F57" s="353"/>
      <c r="G57" s="353"/>
      <c r="H57" s="353"/>
      <c r="I57" s="353"/>
      <c r="J57" s="353"/>
      <c r="K57" s="353"/>
      <c r="L57" s="353"/>
      <c r="M57" s="353"/>
      <c r="N57" s="353"/>
      <c r="O57" s="353"/>
      <c r="P57" s="353"/>
      <c r="Q57" s="353"/>
      <c r="R57" s="353"/>
      <c r="S57" s="353"/>
      <c r="T57" s="353"/>
      <c r="U57" s="353"/>
      <c r="V57" s="353"/>
      <c r="W57" s="353"/>
      <c r="X57" s="353"/>
      <c r="Y57" s="353"/>
    </row>
    <row r="58" spans="1:25" s="238" customFormat="1" ht="15" customHeight="1">
      <c r="A58" s="77"/>
      <c r="B58" s="472" t="s">
        <v>415</v>
      </c>
      <c r="C58" s="473"/>
      <c r="D58" s="47">
        <f>SUM(D59:D62)</f>
        <v>32670</v>
      </c>
      <c r="E58" s="47">
        <f aca="true" t="shared" si="13" ref="E58:K58">SUM(E59:E62)</f>
        <v>849</v>
      </c>
      <c r="F58" s="47">
        <f t="shared" si="13"/>
        <v>1070</v>
      </c>
      <c r="G58" s="47">
        <f t="shared" si="13"/>
        <v>1273</v>
      </c>
      <c r="H58" s="47">
        <f t="shared" si="13"/>
        <v>1668</v>
      </c>
      <c r="I58" s="47">
        <f t="shared" si="13"/>
        <v>972</v>
      </c>
      <c r="J58" s="47">
        <f t="shared" si="13"/>
        <v>756</v>
      </c>
      <c r="K58" s="47">
        <f t="shared" si="13"/>
        <v>1015</v>
      </c>
      <c r="L58" s="47">
        <f aca="true" t="shared" si="14" ref="L58:Y58">SUM(L59:L62)</f>
        <v>1128</v>
      </c>
      <c r="M58" s="47">
        <f t="shared" si="14"/>
        <v>1440</v>
      </c>
      <c r="N58" s="47">
        <f t="shared" si="14"/>
        <v>2065</v>
      </c>
      <c r="O58" s="47">
        <f t="shared" si="14"/>
        <v>2524</v>
      </c>
      <c r="P58" s="47">
        <f t="shared" si="14"/>
        <v>2928</v>
      </c>
      <c r="Q58" s="47">
        <f t="shared" si="14"/>
        <v>2558</v>
      </c>
      <c r="R58" s="47">
        <f t="shared" si="14"/>
        <v>2707</v>
      </c>
      <c r="S58" s="47">
        <f t="shared" si="14"/>
        <v>3277</v>
      </c>
      <c r="T58" s="47">
        <f t="shared" si="14"/>
        <v>2961</v>
      </c>
      <c r="U58" s="47">
        <f t="shared" si="14"/>
        <v>3474</v>
      </c>
      <c r="V58" s="47">
        <f t="shared" si="14"/>
        <v>3192</v>
      </c>
      <c r="W58" s="47">
        <f t="shared" si="14"/>
        <v>17054</v>
      </c>
      <c r="X58" s="47">
        <f t="shared" si="14"/>
        <v>12419</v>
      </c>
      <c r="Y58" s="47">
        <f t="shared" si="14"/>
        <v>5</v>
      </c>
    </row>
    <row r="59" spans="1:25" s="242" customFormat="1" ht="15" customHeight="1">
      <c r="A59" s="244"/>
      <c r="B59" s="245"/>
      <c r="C59" s="246" t="s">
        <v>88</v>
      </c>
      <c r="D59" s="353">
        <f>SUM(E59:U59,Y59)</f>
        <v>10610</v>
      </c>
      <c r="E59" s="353">
        <v>306</v>
      </c>
      <c r="F59" s="353">
        <v>354</v>
      </c>
      <c r="G59" s="353">
        <v>432</v>
      </c>
      <c r="H59" s="353">
        <v>568</v>
      </c>
      <c r="I59" s="353">
        <v>354</v>
      </c>
      <c r="J59" s="353">
        <v>301</v>
      </c>
      <c r="K59" s="353">
        <v>392</v>
      </c>
      <c r="L59" s="353">
        <v>410</v>
      </c>
      <c r="M59" s="353">
        <v>511</v>
      </c>
      <c r="N59" s="353">
        <v>683</v>
      </c>
      <c r="O59" s="353">
        <v>839</v>
      </c>
      <c r="P59" s="353">
        <v>939</v>
      </c>
      <c r="Q59" s="353">
        <v>773</v>
      </c>
      <c r="R59" s="353">
        <v>844</v>
      </c>
      <c r="S59" s="353">
        <v>963</v>
      </c>
      <c r="T59" s="353">
        <v>918</v>
      </c>
      <c r="U59" s="353">
        <v>1021</v>
      </c>
      <c r="V59" s="353">
        <v>1092</v>
      </c>
      <c r="W59" s="353">
        <v>5770</v>
      </c>
      <c r="X59" s="353">
        <v>3746</v>
      </c>
      <c r="Y59" s="353">
        <v>2</v>
      </c>
    </row>
    <row r="60" spans="1:25" s="242" customFormat="1" ht="15" customHeight="1">
      <c r="A60" s="244"/>
      <c r="B60" s="245"/>
      <c r="C60" s="246" t="s">
        <v>89</v>
      </c>
      <c r="D60" s="353">
        <f>SUM(E60:U60,Y60)</f>
        <v>7468</v>
      </c>
      <c r="E60" s="353">
        <v>148</v>
      </c>
      <c r="F60" s="353">
        <v>174</v>
      </c>
      <c r="G60" s="353">
        <v>206</v>
      </c>
      <c r="H60" s="353">
        <v>284</v>
      </c>
      <c r="I60" s="353">
        <v>129</v>
      </c>
      <c r="J60" s="353">
        <v>90</v>
      </c>
      <c r="K60" s="353">
        <v>122</v>
      </c>
      <c r="L60" s="353">
        <v>196</v>
      </c>
      <c r="M60" s="353">
        <v>242</v>
      </c>
      <c r="N60" s="353">
        <v>376</v>
      </c>
      <c r="O60" s="353">
        <v>572</v>
      </c>
      <c r="P60" s="353">
        <v>726</v>
      </c>
      <c r="Q60" s="353">
        <v>671</v>
      </c>
      <c r="R60" s="353">
        <v>760</v>
      </c>
      <c r="S60" s="353">
        <v>912</v>
      </c>
      <c r="T60" s="353">
        <v>808</v>
      </c>
      <c r="U60" s="353">
        <v>1049</v>
      </c>
      <c r="V60" s="353">
        <v>528</v>
      </c>
      <c r="W60" s="353">
        <v>3408</v>
      </c>
      <c r="X60" s="353">
        <v>3529</v>
      </c>
      <c r="Y60" s="353">
        <v>3</v>
      </c>
    </row>
    <row r="61" spans="1:25" s="242" customFormat="1" ht="15" customHeight="1">
      <c r="A61" s="244"/>
      <c r="B61" s="245"/>
      <c r="C61" s="246" t="s">
        <v>90</v>
      </c>
      <c r="D61" s="353">
        <f>SUM(E61:U61,Y61)</f>
        <v>10549</v>
      </c>
      <c r="E61" s="353">
        <v>269</v>
      </c>
      <c r="F61" s="353">
        <v>389</v>
      </c>
      <c r="G61" s="353">
        <v>446</v>
      </c>
      <c r="H61" s="353">
        <v>593</v>
      </c>
      <c r="I61" s="353">
        <v>342</v>
      </c>
      <c r="J61" s="353">
        <v>234</v>
      </c>
      <c r="K61" s="353">
        <v>358</v>
      </c>
      <c r="L61" s="353">
        <v>366</v>
      </c>
      <c r="M61" s="353">
        <v>517</v>
      </c>
      <c r="N61" s="353">
        <v>747</v>
      </c>
      <c r="O61" s="353">
        <v>835</v>
      </c>
      <c r="P61" s="353">
        <v>937</v>
      </c>
      <c r="Q61" s="353">
        <v>850</v>
      </c>
      <c r="R61" s="353">
        <v>852</v>
      </c>
      <c r="S61" s="353">
        <v>1004</v>
      </c>
      <c r="T61" s="353">
        <v>874</v>
      </c>
      <c r="U61" s="353">
        <v>936</v>
      </c>
      <c r="V61" s="353">
        <v>1104</v>
      </c>
      <c r="W61" s="353">
        <v>5779</v>
      </c>
      <c r="X61" s="353">
        <v>3666</v>
      </c>
      <c r="Y61" s="383" t="s">
        <v>490</v>
      </c>
    </row>
    <row r="62" spans="1:25" s="242" customFormat="1" ht="15" customHeight="1">
      <c r="A62" s="244"/>
      <c r="B62" s="245"/>
      <c r="C62" s="246" t="s">
        <v>91</v>
      </c>
      <c r="D62" s="353">
        <f>SUM(E62:U62,Y62)</f>
        <v>4043</v>
      </c>
      <c r="E62" s="353">
        <v>126</v>
      </c>
      <c r="F62" s="353">
        <v>153</v>
      </c>
      <c r="G62" s="353">
        <v>189</v>
      </c>
      <c r="H62" s="353">
        <v>223</v>
      </c>
      <c r="I62" s="353">
        <v>147</v>
      </c>
      <c r="J62" s="353">
        <v>131</v>
      </c>
      <c r="K62" s="353">
        <v>143</v>
      </c>
      <c r="L62" s="353">
        <v>156</v>
      </c>
      <c r="M62" s="353">
        <v>170</v>
      </c>
      <c r="N62" s="353">
        <v>259</v>
      </c>
      <c r="O62" s="353">
        <v>278</v>
      </c>
      <c r="P62" s="353">
        <v>326</v>
      </c>
      <c r="Q62" s="353">
        <v>264</v>
      </c>
      <c r="R62" s="353">
        <v>251</v>
      </c>
      <c r="S62" s="353">
        <v>398</v>
      </c>
      <c r="T62" s="353">
        <v>361</v>
      </c>
      <c r="U62" s="353">
        <v>468</v>
      </c>
      <c r="V62" s="353">
        <v>468</v>
      </c>
      <c r="W62" s="353">
        <v>2097</v>
      </c>
      <c r="X62" s="353">
        <v>1478</v>
      </c>
      <c r="Y62" s="383" t="s">
        <v>490</v>
      </c>
    </row>
    <row r="63" spans="1:25" ht="15" customHeight="1">
      <c r="A63" s="80"/>
      <c r="B63" s="68"/>
      <c r="C63" s="81"/>
      <c r="D63" s="353"/>
      <c r="E63" s="353"/>
      <c r="F63" s="353"/>
      <c r="G63" s="353"/>
      <c r="H63" s="353"/>
      <c r="I63" s="353"/>
      <c r="J63" s="353"/>
      <c r="K63" s="353"/>
      <c r="L63" s="353"/>
      <c r="M63" s="353"/>
      <c r="N63" s="353"/>
      <c r="O63" s="353"/>
      <c r="P63" s="353"/>
      <c r="Q63" s="353"/>
      <c r="R63" s="353"/>
      <c r="S63" s="353"/>
      <c r="T63" s="353"/>
      <c r="U63" s="353"/>
      <c r="V63" s="353"/>
      <c r="W63" s="353"/>
      <c r="X63" s="353"/>
      <c r="Y63" s="353"/>
    </row>
    <row r="64" spans="1:25" s="238" customFormat="1" ht="15" customHeight="1">
      <c r="A64" s="77"/>
      <c r="B64" s="472" t="s">
        <v>416</v>
      </c>
      <c r="C64" s="473"/>
      <c r="D64" s="47">
        <f aca="true" t="shared" si="15" ref="D64:X64">SUM(D65)</f>
        <v>7271</v>
      </c>
      <c r="E64" s="47">
        <f t="shared" si="15"/>
        <v>235</v>
      </c>
      <c r="F64" s="47">
        <f t="shared" si="15"/>
        <v>266</v>
      </c>
      <c r="G64" s="47">
        <f t="shared" si="15"/>
        <v>383</v>
      </c>
      <c r="H64" s="47">
        <f t="shared" si="15"/>
        <v>409</v>
      </c>
      <c r="I64" s="47">
        <f t="shared" si="15"/>
        <v>167</v>
      </c>
      <c r="J64" s="47">
        <f t="shared" si="15"/>
        <v>204</v>
      </c>
      <c r="K64" s="47">
        <f t="shared" si="15"/>
        <v>311</v>
      </c>
      <c r="L64" s="47">
        <f t="shared" si="15"/>
        <v>314</v>
      </c>
      <c r="M64" s="47">
        <f t="shared" si="15"/>
        <v>349</v>
      </c>
      <c r="N64" s="47">
        <f t="shared" si="15"/>
        <v>455</v>
      </c>
      <c r="O64" s="47">
        <f t="shared" si="15"/>
        <v>548</v>
      </c>
      <c r="P64" s="47">
        <f t="shared" si="15"/>
        <v>662</v>
      </c>
      <c r="Q64" s="47">
        <f t="shared" si="15"/>
        <v>591</v>
      </c>
      <c r="R64" s="47">
        <f t="shared" si="15"/>
        <v>583</v>
      </c>
      <c r="S64" s="47">
        <f t="shared" si="15"/>
        <v>589</v>
      </c>
      <c r="T64" s="47">
        <f t="shared" si="15"/>
        <v>562</v>
      </c>
      <c r="U64" s="47">
        <f t="shared" si="15"/>
        <v>643</v>
      </c>
      <c r="V64" s="47">
        <f t="shared" si="15"/>
        <v>884</v>
      </c>
      <c r="W64" s="47">
        <f t="shared" si="15"/>
        <v>4010</v>
      </c>
      <c r="X64" s="47">
        <f t="shared" si="15"/>
        <v>2377</v>
      </c>
      <c r="Y64" s="144" t="s">
        <v>491</v>
      </c>
    </row>
    <row r="65" spans="1:25" s="242" customFormat="1" ht="15" customHeight="1">
      <c r="A65" s="247"/>
      <c r="B65" s="245"/>
      <c r="C65" s="246" t="s">
        <v>93</v>
      </c>
      <c r="D65" s="353">
        <f>SUM(E65:U65,Y65)</f>
        <v>7271</v>
      </c>
      <c r="E65" s="353">
        <v>235</v>
      </c>
      <c r="F65" s="353">
        <v>266</v>
      </c>
      <c r="G65" s="353">
        <v>383</v>
      </c>
      <c r="H65" s="353">
        <v>409</v>
      </c>
      <c r="I65" s="353">
        <v>167</v>
      </c>
      <c r="J65" s="353">
        <v>204</v>
      </c>
      <c r="K65" s="353">
        <v>311</v>
      </c>
      <c r="L65" s="353">
        <v>314</v>
      </c>
      <c r="M65" s="353">
        <v>349</v>
      </c>
      <c r="N65" s="353">
        <v>455</v>
      </c>
      <c r="O65" s="353">
        <v>548</v>
      </c>
      <c r="P65" s="353">
        <v>662</v>
      </c>
      <c r="Q65" s="353">
        <v>591</v>
      </c>
      <c r="R65" s="353">
        <v>583</v>
      </c>
      <c r="S65" s="353">
        <v>589</v>
      </c>
      <c r="T65" s="353">
        <v>562</v>
      </c>
      <c r="U65" s="353">
        <v>643</v>
      </c>
      <c r="V65" s="353">
        <v>884</v>
      </c>
      <c r="W65" s="353">
        <v>4010</v>
      </c>
      <c r="X65" s="353">
        <v>2377</v>
      </c>
      <c r="Y65" s="383" t="s">
        <v>490</v>
      </c>
    </row>
    <row r="66" spans="1:25" ht="14.25" customHeight="1">
      <c r="A66" s="84" t="s">
        <v>155</v>
      </c>
      <c r="B66" s="99"/>
      <c r="C66" s="99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</row>
    <row r="67" spans="1:25" ht="14.25" customHeight="1">
      <c r="A67" s="34" t="s">
        <v>156</v>
      </c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</row>
    <row r="68" spans="1:25" ht="14.25" customHeight="1">
      <c r="A68" s="34" t="s">
        <v>106</v>
      </c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</row>
  </sheetData>
  <sheetProtection/>
  <mergeCells count="24">
    <mergeCell ref="A2:Y2"/>
    <mergeCell ref="A4:C4"/>
    <mergeCell ref="A6:C6"/>
    <mergeCell ref="A8:C8"/>
    <mergeCell ref="A9:C9"/>
    <mergeCell ref="A11:C11"/>
    <mergeCell ref="A12:C12"/>
    <mergeCell ref="B58:C58"/>
    <mergeCell ref="B14:C14"/>
    <mergeCell ref="B15:C15"/>
    <mergeCell ref="B16:C16"/>
    <mergeCell ref="B17:C17"/>
    <mergeCell ref="B18:C18"/>
    <mergeCell ref="B19:C19"/>
    <mergeCell ref="B20:C20"/>
    <mergeCell ref="B21:C21"/>
    <mergeCell ref="B64:C64"/>
    <mergeCell ref="B27:C27"/>
    <mergeCell ref="B33:C33"/>
    <mergeCell ref="B43:C43"/>
    <mergeCell ref="B47:C47"/>
    <mergeCell ref="B22:C22"/>
    <mergeCell ref="B24:C24"/>
    <mergeCell ref="B53:C53"/>
  </mergeCells>
  <printOptions/>
  <pageMargins left="0.9055118110236221" right="0.31496062992125984" top="0.5118110236220472" bottom="0.5118110236220472" header="0.5118110236220472" footer="0.5118110236220472"/>
  <pageSetup fitToHeight="1" fitToWidth="1" horizontalDpi="600" verticalDpi="600" orientation="landscape" paperSize="8" scale="76" r:id="rId1"/>
  <headerFooter alignWithMargins="0">
    <oddHeader>&amp;R&amp;F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0"/>
  <sheetViews>
    <sheetView zoomScalePageLayoutView="0" workbookViewId="0" topLeftCell="A1">
      <selection activeCell="A1" sqref="A1"/>
    </sheetView>
  </sheetViews>
  <sheetFormatPr defaultColWidth="10.59765625" defaultRowHeight="15"/>
  <cols>
    <col min="1" max="1" width="12.5" style="104" customWidth="1"/>
    <col min="2" max="2" width="2.59765625" style="104" customWidth="1"/>
    <col min="3" max="10" width="13.8984375" style="104" customWidth="1"/>
    <col min="11" max="11" width="13.8984375" style="118" customWidth="1"/>
    <col min="12" max="18" width="13.8984375" style="104" customWidth="1"/>
    <col min="19" max="19" width="13.8984375" style="120" customWidth="1"/>
    <col min="20" max="16384" width="10.59765625" style="104" customWidth="1"/>
  </cols>
  <sheetData>
    <row r="1" spans="1:19" s="101" customFormat="1" ht="19.5" customHeight="1">
      <c r="A1" s="100" t="s">
        <v>163</v>
      </c>
      <c r="K1" s="102"/>
      <c r="S1" s="103" t="s">
        <v>164</v>
      </c>
    </row>
    <row r="2" spans="1:19" ht="18" customHeight="1">
      <c r="A2" s="480" t="s">
        <v>165</v>
      </c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</row>
    <row r="3" spans="1:19" ht="18" customHeight="1">
      <c r="A3" s="481" t="s">
        <v>166</v>
      </c>
      <c r="B3" s="481"/>
      <c r="C3" s="481"/>
      <c r="D3" s="481"/>
      <c r="E3" s="481"/>
      <c r="F3" s="481"/>
      <c r="G3" s="481"/>
      <c r="H3" s="481"/>
      <c r="I3" s="481"/>
      <c r="J3" s="481"/>
      <c r="K3" s="481"/>
      <c r="L3" s="481"/>
      <c r="M3" s="481"/>
      <c r="N3" s="481"/>
      <c r="O3" s="481"/>
      <c r="P3" s="481"/>
      <c r="Q3" s="481"/>
      <c r="R3" s="481"/>
      <c r="S3" s="481"/>
    </row>
    <row r="4" spans="1:19" ht="18" customHeight="1" thickBot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7"/>
      <c r="L4" s="106"/>
      <c r="M4" s="106"/>
      <c r="N4" s="106"/>
      <c r="O4" s="106"/>
      <c r="P4" s="106"/>
      <c r="Q4" s="106"/>
      <c r="R4" s="106"/>
      <c r="S4" s="108" t="s">
        <v>157</v>
      </c>
    </row>
    <row r="5" spans="1:19" ht="9" customHeight="1">
      <c r="A5" s="482" t="s">
        <v>158</v>
      </c>
      <c r="B5" s="483"/>
      <c r="C5" s="487" t="s">
        <v>167</v>
      </c>
      <c r="D5" s="490" t="s">
        <v>168</v>
      </c>
      <c r="E5" s="493" t="s">
        <v>169</v>
      </c>
      <c r="F5" s="109"/>
      <c r="G5" s="490" t="s">
        <v>170</v>
      </c>
      <c r="H5" s="490" t="s">
        <v>171</v>
      </c>
      <c r="I5" s="490" t="s">
        <v>172</v>
      </c>
      <c r="J5" s="490" t="s">
        <v>173</v>
      </c>
      <c r="K5" s="496" t="s">
        <v>174</v>
      </c>
      <c r="L5" s="499" t="s">
        <v>175</v>
      </c>
      <c r="M5" s="499" t="s">
        <v>176</v>
      </c>
      <c r="N5" s="499" t="s">
        <v>177</v>
      </c>
      <c r="O5" s="499" t="s">
        <v>178</v>
      </c>
      <c r="P5" s="499" t="s">
        <v>179</v>
      </c>
      <c r="Q5" s="499" t="s">
        <v>180</v>
      </c>
      <c r="R5" s="499" t="s">
        <v>181</v>
      </c>
      <c r="S5" s="502" t="s">
        <v>182</v>
      </c>
    </row>
    <row r="6" spans="1:19" ht="14.25" customHeight="1">
      <c r="A6" s="481"/>
      <c r="B6" s="484"/>
      <c r="C6" s="488"/>
      <c r="D6" s="491"/>
      <c r="E6" s="494"/>
      <c r="F6" s="110" t="s">
        <v>183</v>
      </c>
      <c r="G6" s="491"/>
      <c r="H6" s="491"/>
      <c r="I6" s="491"/>
      <c r="J6" s="491"/>
      <c r="K6" s="497"/>
      <c r="L6" s="500"/>
      <c r="M6" s="500"/>
      <c r="N6" s="500"/>
      <c r="O6" s="500"/>
      <c r="P6" s="500"/>
      <c r="Q6" s="500"/>
      <c r="R6" s="500"/>
      <c r="S6" s="503"/>
    </row>
    <row r="7" spans="1:19" ht="14.25" customHeight="1">
      <c r="A7" s="485"/>
      <c r="B7" s="486"/>
      <c r="C7" s="489"/>
      <c r="D7" s="492"/>
      <c r="E7" s="495"/>
      <c r="F7" s="112" t="s">
        <v>184</v>
      </c>
      <c r="G7" s="492"/>
      <c r="H7" s="492"/>
      <c r="I7" s="492"/>
      <c r="J7" s="492"/>
      <c r="K7" s="498"/>
      <c r="L7" s="501"/>
      <c r="M7" s="501"/>
      <c r="N7" s="501"/>
      <c r="O7" s="501"/>
      <c r="P7" s="501"/>
      <c r="Q7" s="501"/>
      <c r="R7" s="501"/>
      <c r="S7" s="504"/>
    </row>
    <row r="8" spans="1:19" s="265" customFormat="1" ht="14.25" customHeight="1">
      <c r="A8" s="258"/>
      <c r="B8" s="259"/>
      <c r="C8" s="260"/>
      <c r="D8" s="261"/>
      <c r="E8" s="261"/>
      <c r="F8" s="261"/>
      <c r="G8" s="261"/>
      <c r="H8" s="262" t="s">
        <v>159</v>
      </c>
      <c r="I8" s="262" t="s">
        <v>159</v>
      </c>
      <c r="J8" s="261"/>
      <c r="K8" s="263"/>
      <c r="L8" s="261"/>
      <c r="M8" s="261"/>
      <c r="N8" s="261"/>
      <c r="O8" s="261"/>
      <c r="P8" s="262" t="s">
        <v>159</v>
      </c>
      <c r="Q8" s="262" t="s">
        <v>159</v>
      </c>
      <c r="R8" s="261"/>
      <c r="S8" s="264"/>
    </row>
    <row r="9" spans="1:19" ht="14.25" customHeight="1">
      <c r="A9" s="105" t="s">
        <v>305</v>
      </c>
      <c r="B9" s="114" t="s">
        <v>160</v>
      </c>
      <c r="C9" s="255">
        <v>761800</v>
      </c>
      <c r="D9" s="107">
        <v>24983</v>
      </c>
      <c r="E9" s="107">
        <v>15351</v>
      </c>
      <c r="F9" s="107">
        <v>2750</v>
      </c>
      <c r="G9" s="107">
        <v>1019</v>
      </c>
      <c r="H9" s="107">
        <v>8151</v>
      </c>
      <c r="I9" s="107">
        <v>756</v>
      </c>
      <c r="J9" s="107">
        <f>D9-E9</f>
        <v>9632</v>
      </c>
      <c r="K9" s="107">
        <v>-5532</v>
      </c>
      <c r="L9" s="115">
        <f>D9/C9*1000</f>
        <v>32.794696770805984</v>
      </c>
      <c r="M9" s="115">
        <f>E9/C9*1000</f>
        <v>20.150958256760305</v>
      </c>
      <c r="N9" s="115">
        <f>F9/D9*1000</f>
        <v>110.07485089861106</v>
      </c>
      <c r="O9" s="115">
        <v>39.2</v>
      </c>
      <c r="P9" s="115">
        <f>H9/C9*1000</f>
        <v>10.699658703071673</v>
      </c>
      <c r="Q9" s="266">
        <f>I9/C9*1000</f>
        <v>0.9923864531373063</v>
      </c>
      <c r="R9" s="267">
        <f>J9/C9*1000</f>
        <v>12.643738514045681</v>
      </c>
      <c r="S9" s="267">
        <f>K9/C9*1000</f>
        <v>-7.261748490417433</v>
      </c>
    </row>
    <row r="10" spans="1:19" ht="14.25" customHeight="1">
      <c r="A10" s="250" t="s">
        <v>417</v>
      </c>
      <c r="B10" s="114" t="s">
        <v>160</v>
      </c>
      <c r="C10" s="255">
        <v>761600</v>
      </c>
      <c r="D10" s="107">
        <v>24032</v>
      </c>
      <c r="E10" s="107">
        <v>16091</v>
      </c>
      <c r="F10" s="107">
        <v>2740</v>
      </c>
      <c r="G10" s="107">
        <v>843</v>
      </c>
      <c r="H10" s="107">
        <v>9878</v>
      </c>
      <c r="I10" s="107">
        <v>811</v>
      </c>
      <c r="J10" s="107">
        <f>D10-E10</f>
        <v>7941</v>
      </c>
      <c r="K10" s="107">
        <v>-8141</v>
      </c>
      <c r="L10" s="115">
        <f>D10/C10*1000</f>
        <v>31.554621848739494</v>
      </c>
      <c r="M10" s="115">
        <f>E10/C10*1000</f>
        <v>21.127888655462186</v>
      </c>
      <c r="N10" s="115">
        <f>F10/D10*1000</f>
        <v>114.01464713715046</v>
      </c>
      <c r="O10" s="115">
        <v>33.9</v>
      </c>
      <c r="P10" s="115">
        <f>H10/C10*1000</f>
        <v>12.970063025210084</v>
      </c>
      <c r="Q10" s="266">
        <f>I10/C10*1000</f>
        <v>1.0648634453781514</v>
      </c>
      <c r="R10" s="267">
        <f>J10/C10*1000</f>
        <v>10.426733193277311</v>
      </c>
      <c r="S10" s="267">
        <f>K10/C10*1000</f>
        <v>-10.689338235294118</v>
      </c>
    </row>
    <row r="11" spans="1:19" ht="14.25" customHeight="1">
      <c r="A11" s="250" t="s">
        <v>418</v>
      </c>
      <c r="B11" s="114" t="s">
        <v>160</v>
      </c>
      <c r="C11" s="255">
        <v>743672</v>
      </c>
      <c r="D11" s="107" t="s">
        <v>22</v>
      </c>
      <c r="E11" s="107" t="s">
        <v>22</v>
      </c>
      <c r="F11" s="107" t="s">
        <v>22</v>
      </c>
      <c r="G11" s="107" t="s">
        <v>22</v>
      </c>
      <c r="H11" s="107" t="s">
        <v>22</v>
      </c>
      <c r="I11" s="107" t="s">
        <v>22</v>
      </c>
      <c r="J11" s="107" t="s">
        <v>22</v>
      </c>
      <c r="K11" s="107">
        <v>-22141</v>
      </c>
      <c r="L11" s="115" t="s">
        <v>22</v>
      </c>
      <c r="M11" s="115" t="s">
        <v>22</v>
      </c>
      <c r="N11" s="115" t="s">
        <v>22</v>
      </c>
      <c r="O11" s="115" t="s">
        <v>22</v>
      </c>
      <c r="P11" s="115" t="s">
        <v>22</v>
      </c>
      <c r="Q11" s="266" t="s">
        <v>22</v>
      </c>
      <c r="R11" s="267" t="s">
        <v>22</v>
      </c>
      <c r="S11" s="267">
        <f>K11/C11*1000</f>
        <v>-29.77253412794888</v>
      </c>
    </row>
    <row r="12" spans="1:19" ht="14.25" customHeight="1">
      <c r="A12" s="250" t="s">
        <v>419</v>
      </c>
      <c r="B12" s="114" t="s">
        <v>160</v>
      </c>
      <c r="C12" s="255">
        <v>887510</v>
      </c>
      <c r="D12" s="107" t="s">
        <v>22</v>
      </c>
      <c r="E12" s="107" t="s">
        <v>22</v>
      </c>
      <c r="F12" s="107" t="s">
        <v>22</v>
      </c>
      <c r="G12" s="107" t="s">
        <v>22</v>
      </c>
      <c r="H12" s="107" t="s">
        <v>22</v>
      </c>
      <c r="I12" s="107" t="s">
        <v>22</v>
      </c>
      <c r="J12" s="107" t="s">
        <v>22</v>
      </c>
      <c r="K12" s="107">
        <v>152075</v>
      </c>
      <c r="L12" s="115" t="s">
        <v>22</v>
      </c>
      <c r="M12" s="115" t="s">
        <v>22</v>
      </c>
      <c r="N12" s="115" t="s">
        <v>22</v>
      </c>
      <c r="O12" s="115" t="s">
        <v>22</v>
      </c>
      <c r="P12" s="115" t="s">
        <v>22</v>
      </c>
      <c r="Q12" s="266" t="s">
        <v>22</v>
      </c>
      <c r="R12" s="267" t="s">
        <v>22</v>
      </c>
      <c r="S12" s="267">
        <f>K12/C12*1000</f>
        <v>171.35018196978064</v>
      </c>
    </row>
    <row r="13" spans="1:19" ht="14.25" customHeight="1">
      <c r="A13" s="250" t="s">
        <v>420</v>
      </c>
      <c r="B13" s="114" t="s">
        <v>160</v>
      </c>
      <c r="C13" s="255">
        <v>877197</v>
      </c>
      <c r="D13" s="107" t="s">
        <v>22</v>
      </c>
      <c r="E13" s="107" t="s">
        <v>22</v>
      </c>
      <c r="F13" s="107" t="s">
        <v>22</v>
      </c>
      <c r="G13" s="107" t="s">
        <v>22</v>
      </c>
      <c r="H13" s="107" t="s">
        <v>22</v>
      </c>
      <c r="I13" s="107" t="s">
        <v>22</v>
      </c>
      <c r="J13" s="107" t="s">
        <v>22</v>
      </c>
      <c r="K13" s="107">
        <v>-15234</v>
      </c>
      <c r="L13" s="115" t="s">
        <v>22</v>
      </c>
      <c r="M13" s="115" t="s">
        <v>22</v>
      </c>
      <c r="N13" s="115" t="s">
        <v>22</v>
      </c>
      <c r="O13" s="115" t="s">
        <v>22</v>
      </c>
      <c r="P13" s="115" t="s">
        <v>22</v>
      </c>
      <c r="Q13" s="266" t="s">
        <v>22</v>
      </c>
      <c r="R13" s="267" t="s">
        <v>22</v>
      </c>
      <c r="S13" s="267">
        <f>K13/C13*1000</f>
        <v>-17.36668046060349</v>
      </c>
    </row>
    <row r="14" spans="1:19" ht="9" customHeight="1">
      <c r="A14" s="105"/>
      <c r="B14" s="114" t="s">
        <v>160</v>
      </c>
      <c r="C14" s="255"/>
      <c r="D14" s="107"/>
      <c r="E14" s="107"/>
      <c r="F14" s="107"/>
      <c r="G14" s="107"/>
      <c r="H14" s="107"/>
      <c r="I14" s="107"/>
      <c r="J14" s="107"/>
      <c r="K14" s="107"/>
      <c r="L14" s="115"/>
      <c r="M14" s="115"/>
      <c r="N14" s="115"/>
      <c r="O14" s="115"/>
      <c r="P14" s="115"/>
      <c r="Q14" s="266"/>
      <c r="R14" s="267" t="s">
        <v>160</v>
      </c>
      <c r="S14" s="267" t="s">
        <v>160</v>
      </c>
    </row>
    <row r="15" spans="1:19" ht="14.25" customHeight="1">
      <c r="A15" s="250" t="s">
        <v>421</v>
      </c>
      <c r="B15" s="114" t="s">
        <v>161</v>
      </c>
      <c r="C15" s="255">
        <v>927743</v>
      </c>
      <c r="D15" s="107">
        <v>37289</v>
      </c>
      <c r="E15" s="107">
        <v>15185</v>
      </c>
      <c r="F15" s="107">
        <v>3241</v>
      </c>
      <c r="G15" s="107">
        <v>1428</v>
      </c>
      <c r="H15" s="107">
        <v>12797</v>
      </c>
      <c r="I15" s="107">
        <v>1234</v>
      </c>
      <c r="J15" s="107">
        <f>D15-E15</f>
        <v>22104</v>
      </c>
      <c r="K15" s="107">
        <v>28442</v>
      </c>
      <c r="L15" s="115">
        <f>D15/C15*1000</f>
        <v>40.193243171869796</v>
      </c>
      <c r="M15" s="115">
        <f aca="true" t="shared" si="0" ref="M15:N19">E15/C15*1000</f>
        <v>16.36767941121625</v>
      </c>
      <c r="N15" s="115">
        <f t="shared" si="0"/>
        <v>86.91571240848508</v>
      </c>
      <c r="O15" s="115">
        <v>36.9</v>
      </c>
      <c r="P15" s="115">
        <f>H15/C15*1000</f>
        <v>13.793690709603846</v>
      </c>
      <c r="Q15" s="266">
        <f>I15/C15*1000</f>
        <v>1.3301097394429275</v>
      </c>
      <c r="R15" s="267">
        <f>J15/C15*1000</f>
        <v>23.825563760653544</v>
      </c>
      <c r="S15" s="267">
        <f>K15/C15*1000</f>
        <v>30.65719709014242</v>
      </c>
    </row>
    <row r="16" spans="1:19" ht="14.25" customHeight="1">
      <c r="A16" s="250" t="s">
        <v>422</v>
      </c>
      <c r="B16" s="114" t="s">
        <v>160</v>
      </c>
      <c r="C16" s="255">
        <v>942000</v>
      </c>
      <c r="D16" s="107">
        <v>34339</v>
      </c>
      <c r="E16" s="107">
        <v>13475</v>
      </c>
      <c r="F16" s="107">
        <v>3018</v>
      </c>
      <c r="G16" s="107">
        <v>1479</v>
      </c>
      <c r="H16" s="107">
        <v>11401</v>
      </c>
      <c r="I16" s="107">
        <v>1156</v>
      </c>
      <c r="J16" s="107">
        <f>D16-E16</f>
        <v>20864</v>
      </c>
      <c r="K16" s="107">
        <v>-6607</v>
      </c>
      <c r="L16" s="115">
        <f>D16/C16*1000</f>
        <v>36.45329087048832</v>
      </c>
      <c r="M16" s="115">
        <f t="shared" si="0"/>
        <v>14.304670912951169</v>
      </c>
      <c r="N16" s="115">
        <f t="shared" si="0"/>
        <v>87.88840676781503</v>
      </c>
      <c r="O16" s="115">
        <v>41.3</v>
      </c>
      <c r="P16" s="115">
        <f>H16/C16*1000</f>
        <v>12.102972399150744</v>
      </c>
      <c r="Q16" s="266">
        <f>I16/C16*1000</f>
        <v>1.227176220806794</v>
      </c>
      <c r="R16" s="267">
        <f>J16/C16*1000</f>
        <v>22.148619957537154</v>
      </c>
      <c r="S16" s="267">
        <f>K16/C16*1000</f>
        <v>-7.01380042462845</v>
      </c>
    </row>
    <row r="17" spans="1:19" ht="14.25" customHeight="1">
      <c r="A17" s="250" t="s">
        <v>423</v>
      </c>
      <c r="B17" s="114" t="s">
        <v>160</v>
      </c>
      <c r="C17" s="255">
        <v>965100</v>
      </c>
      <c r="D17" s="107">
        <v>32131</v>
      </c>
      <c r="E17" s="107">
        <v>12979</v>
      </c>
      <c r="F17" s="107">
        <v>2650</v>
      </c>
      <c r="G17" s="107">
        <v>2009</v>
      </c>
      <c r="H17" s="107">
        <v>9615</v>
      </c>
      <c r="I17" s="107">
        <v>1112</v>
      </c>
      <c r="J17" s="107">
        <f>D17-E17</f>
        <v>19152</v>
      </c>
      <c r="K17" s="107">
        <v>3948</v>
      </c>
      <c r="L17" s="115">
        <f>D17/C17*1000</f>
        <v>33.29292301315926</v>
      </c>
      <c r="M17" s="115">
        <f t="shared" si="0"/>
        <v>13.448347321521085</v>
      </c>
      <c r="N17" s="115">
        <f t="shared" si="0"/>
        <v>82.47486850704927</v>
      </c>
      <c r="O17" s="115">
        <v>58.8</v>
      </c>
      <c r="P17" s="115">
        <f>H17/C17*1000</f>
        <v>9.96269816599316</v>
      </c>
      <c r="Q17" s="266">
        <f>I17/C17*1000</f>
        <v>1.1522122059890167</v>
      </c>
      <c r="R17" s="267">
        <f>J17/C17*1000</f>
        <v>19.844575691638173</v>
      </c>
      <c r="S17" s="267">
        <f>K17/C17*1000</f>
        <v>4.090767796083307</v>
      </c>
    </row>
    <row r="18" spans="1:19" ht="14.25" customHeight="1">
      <c r="A18" s="250" t="s">
        <v>424</v>
      </c>
      <c r="B18" s="114" t="s">
        <v>161</v>
      </c>
      <c r="C18" s="255">
        <v>957279</v>
      </c>
      <c r="D18" s="107">
        <v>26192</v>
      </c>
      <c r="E18" s="107">
        <v>12630</v>
      </c>
      <c r="F18" s="107">
        <v>2190</v>
      </c>
      <c r="G18" s="107">
        <v>2012</v>
      </c>
      <c r="H18" s="107">
        <v>7949</v>
      </c>
      <c r="I18" s="107">
        <v>1079</v>
      </c>
      <c r="J18" s="107">
        <f>D18-E18</f>
        <v>13562</v>
      </c>
      <c r="K18" s="107">
        <v>-21416</v>
      </c>
      <c r="L18" s="115">
        <f>D18/C18*1000</f>
        <v>27.36088433988419</v>
      </c>
      <c r="M18" s="115">
        <f t="shared" si="0"/>
        <v>13.193645739643301</v>
      </c>
      <c r="N18" s="115">
        <f t="shared" si="0"/>
        <v>83.61331704337202</v>
      </c>
      <c r="O18" s="115">
        <v>71.3</v>
      </c>
      <c r="P18" s="115">
        <f>H18/C18*1000</f>
        <v>8.303744258465922</v>
      </c>
      <c r="Q18" s="266">
        <f>I18/C18*1000</f>
        <v>1.1271531079236043</v>
      </c>
      <c r="R18" s="267">
        <f>J18/C18*1000</f>
        <v>14.167238600240891</v>
      </c>
      <c r="S18" s="267">
        <f>K18/C18*1000</f>
        <v>-22.371743243087963</v>
      </c>
    </row>
    <row r="19" spans="1:19" ht="14.25" customHeight="1">
      <c r="A19" s="250" t="s">
        <v>425</v>
      </c>
      <c r="B19" s="114" t="s">
        <v>160</v>
      </c>
      <c r="C19" s="255">
        <v>960100</v>
      </c>
      <c r="D19" s="107">
        <v>22108</v>
      </c>
      <c r="E19" s="107">
        <v>11130</v>
      </c>
      <c r="F19" s="107">
        <v>1883</v>
      </c>
      <c r="G19" s="107">
        <v>1836</v>
      </c>
      <c r="H19" s="107">
        <v>7514</v>
      </c>
      <c r="I19" s="107">
        <v>1045</v>
      </c>
      <c r="J19" s="107">
        <f>D19-E19</f>
        <v>10978</v>
      </c>
      <c r="K19" s="107">
        <v>-8146</v>
      </c>
      <c r="L19" s="115">
        <f>D19/C19*1000</f>
        <v>23.02676804499531</v>
      </c>
      <c r="M19" s="115">
        <f t="shared" si="0"/>
        <v>11.592542443495468</v>
      </c>
      <c r="N19" s="115">
        <f t="shared" si="0"/>
        <v>85.1727881309933</v>
      </c>
      <c r="O19" s="115">
        <v>76.7</v>
      </c>
      <c r="P19" s="115">
        <f>H19/C19*1000</f>
        <v>7.826268097073222</v>
      </c>
      <c r="Q19" s="266">
        <f>I19/C19*1000</f>
        <v>1.088428288719925</v>
      </c>
      <c r="R19" s="267">
        <f>J19/C19*1000</f>
        <v>11.434225601499843</v>
      </c>
      <c r="S19" s="267">
        <f>K19/C19*1000</f>
        <v>-8.484532861160295</v>
      </c>
    </row>
    <row r="20" spans="1:19" ht="9" customHeight="1">
      <c r="A20" s="105"/>
      <c r="B20" s="116"/>
      <c r="C20" s="255"/>
      <c r="D20" s="107"/>
      <c r="E20" s="107"/>
      <c r="F20" s="107"/>
      <c r="G20" s="107"/>
      <c r="H20" s="107"/>
      <c r="I20" s="107"/>
      <c r="J20" s="107"/>
      <c r="K20" s="107"/>
      <c r="L20" s="115"/>
      <c r="M20" s="115"/>
      <c r="N20" s="115"/>
      <c r="O20" s="115"/>
      <c r="P20" s="115"/>
      <c r="Q20" s="266"/>
      <c r="R20" s="267" t="s">
        <v>160</v>
      </c>
      <c r="S20" s="267" t="s">
        <v>160</v>
      </c>
    </row>
    <row r="21" spans="1:19" ht="14.25" customHeight="1">
      <c r="A21" s="250" t="s">
        <v>426</v>
      </c>
      <c r="B21" s="114" t="s">
        <v>160</v>
      </c>
      <c r="C21" s="255">
        <v>959300</v>
      </c>
      <c r="D21" s="107">
        <v>20566</v>
      </c>
      <c r="E21" s="107">
        <v>10191</v>
      </c>
      <c r="F21" s="107">
        <v>1479</v>
      </c>
      <c r="G21" s="107">
        <v>1698</v>
      </c>
      <c r="H21" s="107">
        <v>7614</v>
      </c>
      <c r="I21" s="107">
        <v>986</v>
      </c>
      <c r="J21" s="107">
        <f>D21-E21</f>
        <v>10375</v>
      </c>
      <c r="K21" s="107">
        <v>-11175</v>
      </c>
      <c r="L21" s="115">
        <f>D21/C21*1000</f>
        <v>21.43854894193683</v>
      </c>
      <c r="M21" s="115">
        <f aca="true" t="shared" si="1" ref="M21:N25">E21/C21*1000</f>
        <v>10.623371208172626</v>
      </c>
      <c r="N21" s="115">
        <f t="shared" si="1"/>
        <v>71.91481085286395</v>
      </c>
      <c r="O21" s="115">
        <v>76.3</v>
      </c>
      <c r="P21" s="115">
        <f>H21/C21*1000</f>
        <v>7.9370374231210254</v>
      </c>
      <c r="Q21" s="266">
        <f>I21/C21*1000</f>
        <v>1.027832794746169</v>
      </c>
      <c r="R21" s="267">
        <f>J21/C21*1000</f>
        <v>10.815177733764203</v>
      </c>
      <c r="S21" s="267">
        <f>K21/C21*1000</f>
        <v>-11.649119149379755</v>
      </c>
    </row>
    <row r="22" spans="1:19" ht="14.25" customHeight="1">
      <c r="A22" s="250" t="s">
        <v>427</v>
      </c>
      <c r="B22" s="114" t="s">
        <v>160</v>
      </c>
      <c r="C22" s="255">
        <v>958000</v>
      </c>
      <c r="D22" s="107">
        <v>19207</v>
      </c>
      <c r="E22" s="107">
        <v>10081</v>
      </c>
      <c r="F22" s="107">
        <v>1273</v>
      </c>
      <c r="G22" s="107">
        <v>1692</v>
      </c>
      <c r="H22" s="107">
        <v>7354</v>
      </c>
      <c r="I22" s="107">
        <v>908</v>
      </c>
      <c r="J22" s="107">
        <f>D22-E22</f>
        <v>9126</v>
      </c>
      <c r="K22" s="107">
        <v>-10472</v>
      </c>
      <c r="L22" s="115">
        <f>D22/C22*1000</f>
        <v>20.049060542797495</v>
      </c>
      <c r="M22" s="115">
        <f t="shared" si="1"/>
        <v>10.522964509394573</v>
      </c>
      <c r="N22" s="115">
        <f t="shared" si="1"/>
        <v>66.27791950851253</v>
      </c>
      <c r="O22" s="115">
        <v>81</v>
      </c>
      <c r="P22" s="115">
        <f>H22/C22*1000</f>
        <v>7.676409185803758</v>
      </c>
      <c r="Q22" s="266">
        <f>I22/C22*1000</f>
        <v>0.9478079331941545</v>
      </c>
      <c r="R22" s="267">
        <f>J22/C22*1000</f>
        <v>9.526096033402922</v>
      </c>
      <c r="S22" s="267">
        <f>K22/C22*1000</f>
        <v>-10.931106471816284</v>
      </c>
    </row>
    <row r="23" spans="1:19" ht="14.25" customHeight="1">
      <c r="A23" s="250" t="s">
        <v>428</v>
      </c>
      <c r="B23" s="114" t="s">
        <v>160</v>
      </c>
      <c r="C23" s="255">
        <v>962400</v>
      </c>
      <c r="D23" s="107">
        <v>18864</v>
      </c>
      <c r="E23" s="107">
        <v>8964</v>
      </c>
      <c r="F23" s="107">
        <v>1116</v>
      </c>
      <c r="G23" s="107">
        <v>1727</v>
      </c>
      <c r="H23" s="107">
        <v>7425</v>
      </c>
      <c r="I23" s="107">
        <v>930</v>
      </c>
      <c r="J23" s="107">
        <f>D23-E23</f>
        <v>9900</v>
      </c>
      <c r="K23" s="107">
        <v>-5568</v>
      </c>
      <c r="L23" s="115">
        <f>D23/C23*1000</f>
        <v>19.600997506234414</v>
      </c>
      <c r="M23" s="115">
        <f t="shared" si="1"/>
        <v>9.314214463840399</v>
      </c>
      <c r="N23" s="115">
        <f t="shared" si="1"/>
        <v>59.16030534351145</v>
      </c>
      <c r="O23" s="115">
        <v>83.9</v>
      </c>
      <c r="P23" s="115">
        <f>H23/C23*1000</f>
        <v>7.715087281795511</v>
      </c>
      <c r="Q23" s="266">
        <f>I23/C23*1000</f>
        <v>0.9663341645885287</v>
      </c>
      <c r="R23" s="267">
        <f>J23/C23*1000</f>
        <v>10.286783042394015</v>
      </c>
      <c r="S23" s="267">
        <f>K23/C23*1000</f>
        <v>-5.785536159600998</v>
      </c>
    </row>
    <row r="24" spans="1:19" ht="14.25" customHeight="1">
      <c r="A24" s="250" t="s">
        <v>429</v>
      </c>
      <c r="B24" s="114" t="s">
        <v>161</v>
      </c>
      <c r="C24" s="255">
        <v>966187</v>
      </c>
      <c r="D24" s="107">
        <v>18021</v>
      </c>
      <c r="E24" s="107">
        <v>8713</v>
      </c>
      <c r="F24" s="107">
        <v>951</v>
      </c>
      <c r="G24" s="107">
        <v>1564</v>
      </c>
      <c r="H24" s="107">
        <v>7413</v>
      </c>
      <c r="I24" s="107">
        <v>824</v>
      </c>
      <c r="J24" s="107">
        <f>D24-E24</f>
        <v>9308</v>
      </c>
      <c r="K24" s="107">
        <v>-6736</v>
      </c>
      <c r="L24" s="115">
        <f>D24/C24*1000</f>
        <v>18.65166887983382</v>
      </c>
      <c r="M24" s="115">
        <f t="shared" si="1"/>
        <v>9.017923031462853</v>
      </c>
      <c r="N24" s="115">
        <f t="shared" si="1"/>
        <v>52.771766272681866</v>
      </c>
      <c r="O24" s="115">
        <v>79.9</v>
      </c>
      <c r="P24" s="115">
        <f>H24/C24*1000</f>
        <v>7.672427801243445</v>
      </c>
      <c r="Q24" s="266">
        <f>I24/C24*1000</f>
        <v>0.8528369766929177</v>
      </c>
      <c r="R24" s="267">
        <f>J24/C24*1000</f>
        <v>9.633745848370967</v>
      </c>
      <c r="S24" s="267">
        <f>K24/C24*1000</f>
        <v>-6.971735285198414</v>
      </c>
    </row>
    <row r="25" spans="1:19" ht="14.25" customHeight="1">
      <c r="A25" s="250" t="s">
        <v>430</v>
      </c>
      <c r="B25" s="114" t="s">
        <v>160</v>
      </c>
      <c r="C25" s="255">
        <v>968531</v>
      </c>
      <c r="D25" s="107">
        <v>16626</v>
      </c>
      <c r="E25" s="107">
        <v>9032</v>
      </c>
      <c r="F25" s="107">
        <v>967</v>
      </c>
      <c r="G25" s="107">
        <v>1565</v>
      </c>
      <c r="H25" s="107">
        <v>7494</v>
      </c>
      <c r="I25" s="107">
        <v>863</v>
      </c>
      <c r="J25" s="107">
        <f>D25-E25</f>
        <v>7594</v>
      </c>
      <c r="K25" s="107">
        <v>-6057</v>
      </c>
      <c r="L25" s="115">
        <f>D25/C25*1000</f>
        <v>17.166203250076663</v>
      </c>
      <c r="M25" s="115">
        <f t="shared" si="1"/>
        <v>9.32546299498932</v>
      </c>
      <c r="N25" s="115">
        <f t="shared" si="1"/>
        <v>58.161915072777575</v>
      </c>
      <c r="O25" s="115">
        <v>86</v>
      </c>
      <c r="P25" s="115">
        <f>H25/C25*1000</f>
        <v>7.737491107667178</v>
      </c>
      <c r="Q25" s="266">
        <f>I25/C25*1000</f>
        <v>0.8910401422360256</v>
      </c>
      <c r="R25" s="267">
        <f>J25/C25*1000</f>
        <v>7.840740255087344</v>
      </c>
      <c r="S25" s="267">
        <f>K25/C25*1000</f>
        <v>-6.253800859239405</v>
      </c>
    </row>
    <row r="26" spans="1:19" ht="9" customHeight="1">
      <c r="A26" s="105"/>
      <c r="B26" s="114"/>
      <c r="C26" s="255"/>
      <c r="D26" s="107"/>
      <c r="E26" s="107"/>
      <c r="F26" s="107"/>
      <c r="G26" s="107"/>
      <c r="H26" s="107"/>
      <c r="I26" s="107"/>
      <c r="J26" s="107"/>
      <c r="K26" s="107"/>
      <c r="L26" s="115"/>
      <c r="M26" s="115"/>
      <c r="N26" s="115"/>
      <c r="O26" s="115"/>
      <c r="P26" s="115"/>
      <c r="Q26" s="266"/>
      <c r="R26" s="267" t="s">
        <v>160</v>
      </c>
      <c r="S26" s="267" t="s">
        <v>160</v>
      </c>
    </row>
    <row r="27" spans="1:19" ht="14.25" customHeight="1">
      <c r="A27" s="250" t="s">
        <v>431</v>
      </c>
      <c r="B27" s="114" t="s">
        <v>160</v>
      </c>
      <c r="C27" s="255">
        <v>971390</v>
      </c>
      <c r="D27" s="107">
        <v>16315</v>
      </c>
      <c r="E27" s="107">
        <v>9495</v>
      </c>
      <c r="F27" s="107">
        <v>842</v>
      </c>
      <c r="G27" s="107">
        <v>1635</v>
      </c>
      <c r="H27" s="107">
        <v>7848</v>
      </c>
      <c r="I27" s="107">
        <v>810</v>
      </c>
      <c r="J27" s="107">
        <f aca="true" t="shared" si="2" ref="J27:J45">D27-E27</f>
        <v>6820</v>
      </c>
      <c r="K27" s="107">
        <v>-6333</v>
      </c>
      <c r="L27" s="115">
        <f>D27/C27*1000</f>
        <v>16.795519822110585</v>
      </c>
      <c r="M27" s="115">
        <f>E27/C27*1000</f>
        <v>9.774652817097149</v>
      </c>
      <c r="N27" s="115">
        <f aca="true" t="shared" si="3" ref="N27:N37">F27/D27*1000</f>
        <v>51.6089488201042</v>
      </c>
      <c r="O27" s="115">
        <v>91.1</v>
      </c>
      <c r="P27" s="115">
        <f>H27/C27*1000</f>
        <v>8.079144318965605</v>
      </c>
      <c r="Q27" s="266">
        <f>I27/C27*1000</f>
        <v>0.8338566384253493</v>
      </c>
      <c r="R27" s="267">
        <f>J27/C27*1000</f>
        <v>7.020867005013434</v>
      </c>
      <c r="S27" s="267">
        <f>K27/C27*1000</f>
        <v>-6.519523569318194</v>
      </c>
    </row>
    <row r="28" spans="1:19" ht="14.25" customHeight="1">
      <c r="A28" s="250" t="s">
        <v>432</v>
      </c>
      <c r="B28" s="114" t="s">
        <v>160</v>
      </c>
      <c r="C28" s="255">
        <v>972808</v>
      </c>
      <c r="D28" s="107">
        <v>17384</v>
      </c>
      <c r="E28" s="107">
        <v>8577</v>
      </c>
      <c r="F28" s="107">
        <v>806</v>
      </c>
      <c r="G28" s="107">
        <v>1579</v>
      </c>
      <c r="H28" s="107">
        <v>8137</v>
      </c>
      <c r="I28" s="107">
        <v>764</v>
      </c>
      <c r="J28" s="107">
        <f t="shared" si="2"/>
        <v>8807</v>
      </c>
      <c r="K28" s="107">
        <v>-6087</v>
      </c>
      <c r="L28" s="115">
        <f>D28/C28*1000</f>
        <v>17.869918832904336</v>
      </c>
      <c r="M28" s="115">
        <f>E28/C28*1000</f>
        <v>8.816744928084473</v>
      </c>
      <c r="N28" s="115">
        <f t="shared" si="3"/>
        <v>46.364473078693045</v>
      </c>
      <c r="O28" s="115">
        <v>83.3</v>
      </c>
      <c r="P28" s="115">
        <f>H28/C28*1000</f>
        <v>8.364446016068948</v>
      </c>
      <c r="Q28" s="266">
        <f>I28/C28*1000</f>
        <v>0.7853553835905954</v>
      </c>
      <c r="R28" s="267">
        <f>J28/C28*1000</f>
        <v>9.053173904819861</v>
      </c>
      <c r="S28" s="267">
        <f>K28/C28*1000</f>
        <v>-6.2571442669057</v>
      </c>
    </row>
    <row r="29" spans="1:19" ht="14.25" customHeight="1">
      <c r="A29" s="250" t="s">
        <v>433</v>
      </c>
      <c r="B29" s="114" t="s">
        <v>160</v>
      </c>
      <c r="C29" s="255">
        <v>974420</v>
      </c>
      <c r="D29" s="107">
        <v>16012</v>
      </c>
      <c r="E29" s="107">
        <v>8555</v>
      </c>
      <c r="F29" s="107">
        <v>726</v>
      </c>
      <c r="G29" s="107">
        <v>1433</v>
      </c>
      <c r="H29" s="107">
        <v>7956</v>
      </c>
      <c r="I29" s="107">
        <v>821</v>
      </c>
      <c r="J29" s="107">
        <f t="shared" si="2"/>
        <v>7457</v>
      </c>
      <c r="K29" s="107">
        <v>-5790</v>
      </c>
      <c r="L29" s="115">
        <f>D29/C29*1000</f>
        <v>16.432339237700376</v>
      </c>
      <c r="M29" s="115">
        <f>E29/C29*1000</f>
        <v>8.779581699883007</v>
      </c>
      <c r="N29" s="115">
        <f t="shared" si="3"/>
        <v>45.34099425430927</v>
      </c>
      <c r="O29" s="115">
        <v>82.1</v>
      </c>
      <c r="P29" s="115">
        <f>H29/C29*1000</f>
        <v>8.164857043164139</v>
      </c>
      <c r="Q29" s="266">
        <f>I29/C29*1000</f>
        <v>0.8425524927649268</v>
      </c>
      <c r="R29" s="267">
        <f>J29/C29*1000</f>
        <v>7.652757537817369</v>
      </c>
      <c r="S29" s="267">
        <f>K29/C29*1000</f>
        <v>-5.94199626444449</v>
      </c>
    </row>
    <row r="30" spans="1:19" ht="14.25" customHeight="1">
      <c r="A30" s="250" t="s">
        <v>434</v>
      </c>
      <c r="B30" s="114" t="s">
        <v>161</v>
      </c>
      <c r="C30" s="255">
        <v>973418</v>
      </c>
      <c r="D30" s="107">
        <v>15990</v>
      </c>
      <c r="E30" s="107">
        <v>8698</v>
      </c>
      <c r="F30" s="107">
        <v>616</v>
      </c>
      <c r="G30" s="107">
        <v>1460</v>
      </c>
      <c r="H30" s="107">
        <v>8159</v>
      </c>
      <c r="I30" s="107">
        <v>751</v>
      </c>
      <c r="J30" s="107">
        <f t="shared" si="2"/>
        <v>7292</v>
      </c>
      <c r="K30" s="107">
        <v>-5274</v>
      </c>
      <c r="L30" s="115">
        <f>D30/C30*1000</f>
        <v>16.426653297966546</v>
      </c>
      <c r="M30" s="115">
        <f>E30/C30*1000</f>
        <v>8.935524101670607</v>
      </c>
      <c r="N30" s="115">
        <f t="shared" si="3"/>
        <v>38.524077548467794</v>
      </c>
      <c r="O30" s="115">
        <v>83.7</v>
      </c>
      <c r="P30" s="115">
        <f>H30/C30*1000</f>
        <v>8.381805144347034</v>
      </c>
      <c r="Q30" s="266">
        <f>I30/C30*1000</f>
        <v>0.7715082318181912</v>
      </c>
      <c r="R30" s="267">
        <f>J30/C30*1000</f>
        <v>7.4911291962959385</v>
      </c>
      <c r="S30" s="267">
        <f>K30/C30*1000</f>
        <v>-5.41802185700285</v>
      </c>
    </row>
    <row r="31" spans="1:19" ht="14.25" customHeight="1">
      <c r="A31" s="250" t="s">
        <v>435</v>
      </c>
      <c r="B31" s="114" t="s">
        <v>160</v>
      </c>
      <c r="C31" s="255">
        <v>976048</v>
      </c>
      <c r="D31" s="107">
        <v>15514</v>
      </c>
      <c r="E31" s="107">
        <v>8749</v>
      </c>
      <c r="F31" s="107">
        <v>535</v>
      </c>
      <c r="G31" s="107">
        <v>1533</v>
      </c>
      <c r="H31" s="107">
        <v>8091</v>
      </c>
      <c r="I31" s="107">
        <v>682</v>
      </c>
      <c r="J31" s="107">
        <f t="shared" si="2"/>
        <v>6765</v>
      </c>
      <c r="K31" s="107">
        <v>-4375</v>
      </c>
      <c r="L31" s="115">
        <f>D31/C31*1000</f>
        <v>15.894710096224777</v>
      </c>
      <c r="M31" s="115">
        <f>E31/C31*1000</f>
        <v>8.963698506630822</v>
      </c>
      <c r="N31" s="115">
        <f t="shared" si="3"/>
        <v>34.4849813072064</v>
      </c>
      <c r="O31" s="115">
        <v>89.9</v>
      </c>
      <c r="P31" s="115">
        <f>H31/C31*1000</f>
        <v>8.289551333540974</v>
      </c>
      <c r="Q31" s="266">
        <f>I31/C31*1000</f>
        <v>0.698736127731423</v>
      </c>
      <c r="R31" s="267">
        <f>J31/C31*1000</f>
        <v>6.931011589593954</v>
      </c>
      <c r="S31" s="267">
        <f>K31/C31*1000</f>
        <v>-4.482361523203777</v>
      </c>
    </row>
    <row r="32" spans="1:19" ht="9" customHeight="1">
      <c r="A32" s="105"/>
      <c r="B32" s="114"/>
      <c r="C32" s="255"/>
      <c r="D32" s="107"/>
      <c r="E32" s="107"/>
      <c r="F32" s="107"/>
      <c r="G32" s="107"/>
      <c r="H32" s="107"/>
      <c r="I32" s="107"/>
      <c r="J32" s="107"/>
      <c r="K32" s="107"/>
      <c r="L32" s="115"/>
      <c r="M32" s="115"/>
      <c r="N32" s="115"/>
      <c r="O32" s="115"/>
      <c r="P32" s="115"/>
      <c r="Q32" s="266"/>
      <c r="R32" s="267" t="s">
        <v>160</v>
      </c>
      <c r="S32" s="267" t="s">
        <v>160</v>
      </c>
    </row>
    <row r="33" spans="1:19" ht="14.25" customHeight="1">
      <c r="A33" s="250" t="s">
        <v>436</v>
      </c>
      <c r="B33" s="114" t="s">
        <v>160</v>
      </c>
      <c r="C33" s="255">
        <v>975911</v>
      </c>
      <c r="D33" s="107">
        <v>15674</v>
      </c>
      <c r="E33" s="107">
        <v>8592</v>
      </c>
      <c r="F33" s="107">
        <v>497</v>
      </c>
      <c r="G33" s="107">
        <v>1528</v>
      </c>
      <c r="H33" s="107">
        <v>8398</v>
      </c>
      <c r="I33" s="107">
        <v>791</v>
      </c>
      <c r="J33" s="107">
        <f>D33-E33</f>
        <v>7082</v>
      </c>
      <c r="K33" s="107">
        <v>-5340</v>
      </c>
      <c r="L33" s="115">
        <f>D33/C33*1000</f>
        <v>16.06089079844371</v>
      </c>
      <c r="M33" s="115">
        <f>E33/C33*1000</f>
        <v>8.804081519728745</v>
      </c>
      <c r="N33" s="115">
        <f t="shared" si="3"/>
        <v>31.708561949725663</v>
      </c>
      <c r="O33" s="115">
        <v>88.8</v>
      </c>
      <c r="P33" s="115">
        <f>H33/C33*1000</f>
        <v>8.605292900684592</v>
      </c>
      <c r="Q33" s="266">
        <f>I33/C33*1000</f>
        <v>0.8105247302264244</v>
      </c>
      <c r="R33" s="267">
        <f>J33/C33*1000</f>
        <v>7.2568092787149645</v>
      </c>
      <c r="S33" s="267">
        <f>K33/C33*1000</f>
        <v>-5.471810441730855</v>
      </c>
    </row>
    <row r="34" spans="1:19" ht="14.25" customHeight="1">
      <c r="A34" s="250" t="s">
        <v>437</v>
      </c>
      <c r="B34" s="114" t="s">
        <v>160</v>
      </c>
      <c r="C34" s="255">
        <v>978059</v>
      </c>
      <c r="D34" s="107">
        <v>15800</v>
      </c>
      <c r="E34" s="107">
        <v>7998</v>
      </c>
      <c r="F34" s="107">
        <v>398</v>
      </c>
      <c r="G34" s="107">
        <v>1397</v>
      </c>
      <c r="H34" s="107">
        <v>8343</v>
      </c>
      <c r="I34" s="107">
        <v>722</v>
      </c>
      <c r="J34" s="107">
        <f t="shared" si="2"/>
        <v>7802</v>
      </c>
      <c r="K34" s="107">
        <v>-7507</v>
      </c>
      <c r="L34" s="115">
        <f>D34/C34*1000</f>
        <v>16.154444670515787</v>
      </c>
      <c r="M34" s="115">
        <f>E34/C34*1000</f>
        <v>8.17742078954337</v>
      </c>
      <c r="N34" s="115">
        <f t="shared" si="3"/>
        <v>25.189873417721518</v>
      </c>
      <c r="O34" s="115">
        <v>81.2</v>
      </c>
      <c r="P34" s="115">
        <f>H34/C34*1000</f>
        <v>8.530160245956534</v>
      </c>
      <c r="Q34" s="266">
        <f>I34/C34*1000</f>
        <v>0.7381967754501518</v>
      </c>
      <c r="R34" s="267">
        <f>J34/C34*1000</f>
        <v>7.977023880972416</v>
      </c>
      <c r="S34" s="267">
        <f>K34/C34*1000</f>
        <v>-7.675406084908988</v>
      </c>
    </row>
    <row r="35" spans="1:19" ht="14.25" customHeight="1">
      <c r="A35" s="250" t="s">
        <v>438</v>
      </c>
      <c r="B35" s="114" t="s">
        <v>160</v>
      </c>
      <c r="C35" s="255">
        <v>982278</v>
      </c>
      <c r="D35" s="107">
        <v>16327</v>
      </c>
      <c r="E35" s="107">
        <v>8197</v>
      </c>
      <c r="F35" s="107">
        <v>378</v>
      </c>
      <c r="G35" s="107">
        <v>1270</v>
      </c>
      <c r="H35" s="107">
        <v>8670</v>
      </c>
      <c r="I35" s="107">
        <v>684</v>
      </c>
      <c r="J35" s="107">
        <f t="shared" si="2"/>
        <v>8130</v>
      </c>
      <c r="K35" s="107">
        <v>-7326</v>
      </c>
      <c r="L35" s="115">
        <f>D35/C35*1000</f>
        <v>16.621567417777857</v>
      </c>
      <c r="M35" s="115">
        <f>E35/C35*1000</f>
        <v>8.344888107032835</v>
      </c>
      <c r="N35" s="115">
        <f t="shared" si="3"/>
        <v>23.151834384761436</v>
      </c>
      <c r="O35" s="115">
        <v>72.2</v>
      </c>
      <c r="P35" s="115">
        <f>H35/C35*1000</f>
        <v>8.82642184799008</v>
      </c>
      <c r="Q35" s="266">
        <f>I35/C35*1000</f>
        <v>0.6963405471770721</v>
      </c>
      <c r="R35" s="267">
        <f>J35/C35*1000</f>
        <v>8.276679310745024</v>
      </c>
      <c r="S35" s="267">
        <f>K35/C35*1000</f>
        <v>-7.458173755291272</v>
      </c>
    </row>
    <row r="36" spans="1:19" ht="14.25" customHeight="1">
      <c r="A36" s="250" t="s">
        <v>439</v>
      </c>
      <c r="B36" s="114" t="s">
        <v>161</v>
      </c>
      <c r="C36" s="255">
        <v>980499</v>
      </c>
      <c r="D36" s="107">
        <v>16605</v>
      </c>
      <c r="E36" s="107">
        <v>8445</v>
      </c>
      <c r="F36" s="107">
        <v>346</v>
      </c>
      <c r="G36" s="107">
        <v>1165</v>
      </c>
      <c r="H36" s="107">
        <v>8380</v>
      </c>
      <c r="I36" s="107">
        <v>763</v>
      </c>
      <c r="J36" s="107">
        <f t="shared" si="2"/>
        <v>8160</v>
      </c>
      <c r="K36" s="107">
        <v>-5481</v>
      </c>
      <c r="L36" s="115">
        <f>D36/C36*1000</f>
        <v>16.935254395975925</v>
      </c>
      <c r="M36" s="115">
        <f>E36/C36*1000</f>
        <v>8.612961359471045</v>
      </c>
      <c r="N36" s="115">
        <f t="shared" si="3"/>
        <v>20.83709725986149</v>
      </c>
      <c r="O36" s="115">
        <v>65.6</v>
      </c>
      <c r="P36" s="115">
        <f>H36/C36*1000</f>
        <v>8.54666858405771</v>
      </c>
      <c r="Q36" s="266">
        <f>I36/C36*1000</f>
        <v>0.778175194467307</v>
      </c>
      <c r="R36" s="267">
        <f>J36/C36*1000</f>
        <v>8.322293036504883</v>
      </c>
      <c r="S36" s="267">
        <f>K36/C36*1000</f>
        <v>-5.590010800622949</v>
      </c>
    </row>
    <row r="37" spans="1:19" ht="14.25" customHeight="1">
      <c r="A37" s="250" t="s">
        <v>440</v>
      </c>
      <c r="B37" s="114" t="s">
        <v>160</v>
      </c>
      <c r="C37" s="255">
        <v>980230</v>
      </c>
      <c r="D37" s="107">
        <v>12642</v>
      </c>
      <c r="E37" s="107">
        <v>7643</v>
      </c>
      <c r="F37" s="107">
        <v>281</v>
      </c>
      <c r="G37" s="107">
        <v>1147</v>
      </c>
      <c r="H37" s="107">
        <v>8532</v>
      </c>
      <c r="I37" s="107">
        <v>775</v>
      </c>
      <c r="J37" s="107">
        <f t="shared" si="2"/>
        <v>4999</v>
      </c>
      <c r="K37" s="107">
        <v>-7492</v>
      </c>
      <c r="L37" s="115">
        <f>D37/C37*1000</f>
        <v>12.89697315936056</v>
      </c>
      <c r="M37" s="115">
        <f>E37/C37*1000</f>
        <v>7.797149648551871</v>
      </c>
      <c r="N37" s="115">
        <f t="shared" si="3"/>
        <v>22.22749564942256</v>
      </c>
      <c r="O37" s="115">
        <v>83.2</v>
      </c>
      <c r="P37" s="115">
        <f>H37/C37*1000</f>
        <v>8.7040796547749</v>
      </c>
      <c r="Q37" s="266">
        <f>I37/C37*1000</f>
        <v>0.7906307703294125</v>
      </c>
      <c r="R37" s="267">
        <f>J37/C37*1000</f>
        <v>5.099823510808688</v>
      </c>
      <c r="S37" s="267">
        <f>K37/C37*1000</f>
        <v>-7.643104169429623</v>
      </c>
    </row>
    <row r="38" spans="1:19" ht="9" customHeight="1">
      <c r="A38" s="105"/>
      <c r="B38" s="114"/>
      <c r="C38" s="255"/>
      <c r="D38" s="107"/>
      <c r="E38" s="107"/>
      <c r="F38" s="107"/>
      <c r="G38" s="107"/>
      <c r="H38" s="107"/>
      <c r="I38" s="107"/>
      <c r="J38" s="107"/>
      <c r="K38" s="107"/>
      <c r="L38" s="115"/>
      <c r="M38" s="115"/>
      <c r="N38" s="115"/>
      <c r="O38" s="115"/>
      <c r="P38" s="115"/>
      <c r="Q38" s="266"/>
      <c r="R38" s="267" t="s">
        <v>160</v>
      </c>
      <c r="S38" s="267" t="s">
        <v>160</v>
      </c>
    </row>
    <row r="39" spans="1:19" ht="14.25" customHeight="1">
      <c r="A39" s="250" t="s">
        <v>441</v>
      </c>
      <c r="B39" s="114" t="s">
        <v>160</v>
      </c>
      <c r="C39" s="255">
        <v>982420</v>
      </c>
      <c r="D39" s="107">
        <v>18006</v>
      </c>
      <c r="E39" s="107">
        <v>7779</v>
      </c>
      <c r="F39" s="107">
        <v>287</v>
      </c>
      <c r="G39" s="107">
        <v>1152</v>
      </c>
      <c r="H39" s="107">
        <v>8616</v>
      </c>
      <c r="I39" s="107">
        <v>793</v>
      </c>
      <c r="J39" s="107">
        <f t="shared" si="2"/>
        <v>10227</v>
      </c>
      <c r="K39" s="107">
        <v>-5537</v>
      </c>
      <c r="L39" s="115">
        <f>D39/C39*1000</f>
        <v>18.32820993057959</v>
      </c>
      <c r="M39" s="115">
        <f aca="true" t="shared" si="4" ref="M39:N43">E39/C39*1000</f>
        <v>7.918201991001812</v>
      </c>
      <c r="N39" s="115">
        <f t="shared" si="4"/>
        <v>15.939131400644229</v>
      </c>
      <c r="O39" s="115">
        <v>60.1</v>
      </c>
      <c r="P39" s="115">
        <f>H39/C39*1000</f>
        <v>8.770179760184035</v>
      </c>
      <c r="Q39" s="266">
        <f>I39/C39*1000</f>
        <v>0.8071904073614137</v>
      </c>
      <c r="R39" s="267">
        <f>J39/C39*1000</f>
        <v>10.410007939577778</v>
      </c>
      <c r="S39" s="267">
        <f>K39/C39*1000</f>
        <v>-5.636082327314183</v>
      </c>
    </row>
    <row r="40" spans="1:19" ht="14.25" customHeight="1">
      <c r="A40" s="250" t="s">
        <v>442</v>
      </c>
      <c r="B40" s="114" t="s">
        <v>160</v>
      </c>
      <c r="C40" s="255">
        <v>983589</v>
      </c>
      <c r="D40" s="107">
        <v>17006</v>
      </c>
      <c r="E40" s="107">
        <v>7823</v>
      </c>
      <c r="F40" s="107">
        <v>262</v>
      </c>
      <c r="G40" s="107">
        <v>1138</v>
      </c>
      <c r="H40" s="107">
        <v>8553</v>
      </c>
      <c r="I40" s="107">
        <v>852</v>
      </c>
      <c r="J40" s="107">
        <f t="shared" si="2"/>
        <v>9183</v>
      </c>
      <c r="K40" s="107">
        <v>-11771</v>
      </c>
      <c r="L40" s="115">
        <f>D40/C40*1000</f>
        <v>17.289741955227235</v>
      </c>
      <c r="M40" s="115">
        <f t="shared" si="4"/>
        <v>7.953525303760006</v>
      </c>
      <c r="N40" s="115">
        <f t="shared" si="4"/>
        <v>15.406327178642833</v>
      </c>
      <c r="O40" s="115">
        <v>62.7</v>
      </c>
      <c r="P40" s="115">
        <f>H40/C40*1000</f>
        <v>8.695705218338148</v>
      </c>
      <c r="Q40" s="266">
        <f>I40/C40*1000</f>
        <v>0.8662154619459957</v>
      </c>
      <c r="R40" s="267">
        <f>J40/C40*1000</f>
        <v>9.336216651467229</v>
      </c>
      <c r="S40" s="267">
        <f>K40/C40*1000</f>
        <v>-11.967396951368915</v>
      </c>
    </row>
    <row r="41" spans="1:19" ht="14.25" customHeight="1">
      <c r="A41" s="250" t="s">
        <v>443</v>
      </c>
      <c r="B41" s="114" t="s">
        <v>160</v>
      </c>
      <c r="C41" s="255">
        <v>985147</v>
      </c>
      <c r="D41" s="107">
        <v>17185</v>
      </c>
      <c r="E41" s="107">
        <v>7622</v>
      </c>
      <c r="F41" s="107">
        <v>279</v>
      </c>
      <c r="G41" s="107">
        <v>1106</v>
      </c>
      <c r="H41" s="107">
        <v>9229</v>
      </c>
      <c r="I41" s="107">
        <v>883</v>
      </c>
      <c r="J41" s="107">
        <f t="shared" si="2"/>
        <v>9563</v>
      </c>
      <c r="K41" s="107">
        <v>-2871</v>
      </c>
      <c r="L41" s="115">
        <f>D41/C41*1000</f>
        <v>17.44409717534541</v>
      </c>
      <c r="M41" s="115">
        <f t="shared" si="4"/>
        <v>7.736916419580021</v>
      </c>
      <c r="N41" s="115">
        <f t="shared" si="4"/>
        <v>16.23508874018039</v>
      </c>
      <c r="O41" s="115">
        <v>60.5</v>
      </c>
      <c r="P41" s="115">
        <f>H41/C41*1000</f>
        <v>9.368145058554713</v>
      </c>
      <c r="Q41" s="266">
        <f>I41/C41*1000</f>
        <v>0.8963129360389871</v>
      </c>
      <c r="R41" s="267">
        <f>J41/C41*1000</f>
        <v>9.707180755765384</v>
      </c>
      <c r="S41" s="267">
        <f>K41/C41*1000</f>
        <v>-2.914285888298904</v>
      </c>
    </row>
    <row r="42" spans="1:19" ht="14.25" customHeight="1">
      <c r="A42" s="250" t="s">
        <v>444</v>
      </c>
      <c r="B42" s="114" t="s">
        <v>161</v>
      </c>
      <c r="C42" s="255">
        <v>1002420</v>
      </c>
      <c r="D42" s="107">
        <v>18125</v>
      </c>
      <c r="E42" s="107">
        <v>7776</v>
      </c>
      <c r="F42" s="107">
        <v>237</v>
      </c>
      <c r="G42" s="107">
        <v>1078</v>
      </c>
      <c r="H42" s="107">
        <v>9766</v>
      </c>
      <c r="I42" s="107">
        <v>955</v>
      </c>
      <c r="J42" s="107">
        <f t="shared" si="2"/>
        <v>10349</v>
      </c>
      <c r="K42" s="107">
        <v>-1550</v>
      </c>
      <c r="L42" s="115">
        <f>D42/C42*1000</f>
        <v>18.081243390993798</v>
      </c>
      <c r="M42" s="115">
        <f t="shared" si="4"/>
        <v>7.757227509427186</v>
      </c>
      <c r="N42" s="115">
        <f t="shared" si="4"/>
        <v>13.075862068965519</v>
      </c>
      <c r="O42" s="115">
        <v>56.1</v>
      </c>
      <c r="P42" s="115">
        <f>H42/C42*1000</f>
        <v>9.742423335528022</v>
      </c>
      <c r="Q42" s="266">
        <f>I42/C42*1000</f>
        <v>0.9526944793599489</v>
      </c>
      <c r="R42" s="267">
        <f>J42/C42*1000</f>
        <v>10.32401588156661</v>
      </c>
      <c r="S42" s="267">
        <f>K42/C42*1000</f>
        <v>-1.5462580555056762</v>
      </c>
    </row>
    <row r="43" spans="1:19" ht="14.25" customHeight="1">
      <c r="A43" s="250" t="s">
        <v>445</v>
      </c>
      <c r="B43" s="114" t="s">
        <v>160</v>
      </c>
      <c r="C43" s="255">
        <v>1009348</v>
      </c>
      <c r="D43" s="107">
        <v>19067</v>
      </c>
      <c r="E43" s="107">
        <v>7544</v>
      </c>
      <c r="F43" s="107">
        <v>234</v>
      </c>
      <c r="G43" s="107">
        <v>1077</v>
      </c>
      <c r="H43" s="107">
        <v>10154</v>
      </c>
      <c r="I43" s="107">
        <v>1043</v>
      </c>
      <c r="J43" s="107">
        <f t="shared" si="2"/>
        <v>11523</v>
      </c>
      <c r="K43" s="107">
        <v>-2115</v>
      </c>
      <c r="L43" s="115">
        <f>D43/C43*1000</f>
        <v>18.890412424654333</v>
      </c>
      <c r="M43" s="115">
        <f t="shared" si="4"/>
        <v>7.4741318157860315</v>
      </c>
      <c r="N43" s="115">
        <f t="shared" si="4"/>
        <v>12.27251271830912</v>
      </c>
      <c r="O43" s="115">
        <v>53.5</v>
      </c>
      <c r="P43" s="115">
        <f>H43/C43*1000</f>
        <v>10.059959498607022</v>
      </c>
      <c r="Q43" s="266">
        <f>I43/C43*1000</f>
        <v>1.0333403345526022</v>
      </c>
      <c r="R43" s="267">
        <f>J43/C43*1000</f>
        <v>11.416280608868298</v>
      </c>
      <c r="S43" s="267">
        <f>K43/C43*1000</f>
        <v>-2.095412087803216</v>
      </c>
    </row>
    <row r="44" spans="1:19" ht="9" customHeight="1">
      <c r="A44" s="105"/>
      <c r="B44" s="114"/>
      <c r="C44" s="255"/>
      <c r="D44" s="107"/>
      <c r="E44" s="107"/>
      <c r="F44" s="107"/>
      <c r="G44" s="107"/>
      <c r="H44" s="107"/>
      <c r="I44" s="107"/>
      <c r="J44" s="107"/>
      <c r="K44" s="107"/>
      <c r="L44" s="115"/>
      <c r="M44" s="115"/>
      <c r="N44" s="115"/>
      <c r="O44" s="115"/>
      <c r="P44" s="115"/>
      <c r="Q44" s="266"/>
      <c r="R44" s="267" t="s">
        <v>160</v>
      </c>
      <c r="S44" s="267" t="s">
        <v>160</v>
      </c>
    </row>
    <row r="45" spans="1:19" ht="14.25" customHeight="1">
      <c r="A45" s="250" t="s">
        <v>446</v>
      </c>
      <c r="B45" s="114" t="s">
        <v>160</v>
      </c>
      <c r="C45" s="255">
        <v>1021450</v>
      </c>
      <c r="D45" s="107">
        <v>19840</v>
      </c>
      <c r="E45" s="107">
        <v>7645</v>
      </c>
      <c r="F45" s="107">
        <v>236</v>
      </c>
      <c r="G45" s="107">
        <v>1048</v>
      </c>
      <c r="H45" s="107">
        <v>10020</v>
      </c>
      <c r="I45" s="107">
        <v>1087</v>
      </c>
      <c r="J45" s="107">
        <f t="shared" si="2"/>
        <v>12195</v>
      </c>
      <c r="K45" s="107">
        <v>-998</v>
      </c>
      <c r="L45" s="115">
        <f>D45/C45*1000</f>
        <v>19.423368740515933</v>
      </c>
      <c r="M45" s="115">
        <f aca="true" t="shared" si="5" ref="M45:N49">E45/C45*1000</f>
        <v>7.4844583680062655</v>
      </c>
      <c r="N45" s="115">
        <f t="shared" si="5"/>
        <v>11.89516129032258</v>
      </c>
      <c r="O45" s="115">
        <v>50.2</v>
      </c>
      <c r="P45" s="115">
        <f>H45/C45*1000</f>
        <v>9.809584414312987</v>
      </c>
      <c r="Q45" s="266">
        <f>I45/C45*1000</f>
        <v>1.0641734788780655</v>
      </c>
      <c r="R45" s="267">
        <f>J45/C45*1000</f>
        <v>11.938910372509667</v>
      </c>
      <c r="S45" s="267">
        <f>K45/C45*1000</f>
        <v>-0.9770424396690978</v>
      </c>
    </row>
    <row r="46" spans="1:19" ht="14.25" customHeight="1">
      <c r="A46" s="250" t="s">
        <v>447</v>
      </c>
      <c r="B46" s="114" t="s">
        <v>160</v>
      </c>
      <c r="C46" s="255">
        <v>1035425</v>
      </c>
      <c r="D46" s="107">
        <v>20312</v>
      </c>
      <c r="E46" s="107">
        <v>7885</v>
      </c>
      <c r="F46" s="107">
        <v>226</v>
      </c>
      <c r="G46" s="107">
        <v>981</v>
      </c>
      <c r="H46" s="107">
        <v>9743</v>
      </c>
      <c r="I46" s="107">
        <v>1030</v>
      </c>
      <c r="J46" s="107">
        <f>D46-E46</f>
        <v>12427</v>
      </c>
      <c r="K46" s="107">
        <v>1477</v>
      </c>
      <c r="L46" s="115">
        <f>D46/C46*1000</f>
        <v>19.61706545621363</v>
      </c>
      <c r="M46" s="115">
        <f t="shared" si="5"/>
        <v>7.615230460921844</v>
      </c>
      <c r="N46" s="115">
        <f t="shared" si="5"/>
        <v>11.126427727451754</v>
      </c>
      <c r="O46" s="115">
        <v>46.1</v>
      </c>
      <c r="P46" s="115">
        <f>H46/C46*1000</f>
        <v>9.40966269889176</v>
      </c>
      <c r="Q46" s="266">
        <f>I46/C46*1000</f>
        <v>0.9947606055484464</v>
      </c>
      <c r="R46" s="267">
        <f>J46/C46*1000</f>
        <v>12.001834995291787</v>
      </c>
      <c r="S46" s="267">
        <f>K46/C46*1000</f>
        <v>1.4264673926165585</v>
      </c>
    </row>
    <row r="47" spans="1:19" ht="14.25" customHeight="1">
      <c r="A47" s="250" t="s">
        <v>448</v>
      </c>
      <c r="B47" s="114" t="s">
        <v>160</v>
      </c>
      <c r="C47" s="255">
        <v>1049243</v>
      </c>
      <c r="D47" s="107">
        <v>19723</v>
      </c>
      <c r="E47" s="107">
        <v>7857</v>
      </c>
      <c r="F47" s="107">
        <v>228</v>
      </c>
      <c r="G47" s="107">
        <v>993</v>
      </c>
      <c r="H47" s="107">
        <v>9023</v>
      </c>
      <c r="I47" s="107">
        <v>1053</v>
      </c>
      <c r="J47" s="107">
        <f>D47-E47</f>
        <v>11866</v>
      </c>
      <c r="K47" s="107">
        <v>1956</v>
      </c>
      <c r="L47" s="115">
        <f>D47/C47*1000</f>
        <v>18.797361526357573</v>
      </c>
      <c r="M47" s="115">
        <f t="shared" si="5"/>
        <v>7.488255818718829</v>
      </c>
      <c r="N47" s="115">
        <f t="shared" si="5"/>
        <v>11.560107488718755</v>
      </c>
      <c r="O47" s="115">
        <v>47.9</v>
      </c>
      <c r="P47" s="115">
        <f>H47/C47*1000</f>
        <v>8.599533187259768</v>
      </c>
      <c r="Q47" s="266">
        <f>I47/C47*1000</f>
        <v>1.003580676735513</v>
      </c>
      <c r="R47" s="267">
        <f>J47/C47*1000</f>
        <v>11.309105707638746</v>
      </c>
      <c r="S47" s="267">
        <f>K47/C47*1000</f>
        <v>1.8642011431098422</v>
      </c>
    </row>
    <row r="48" spans="1:19" ht="14.25" customHeight="1">
      <c r="A48" s="250" t="s">
        <v>449</v>
      </c>
      <c r="B48" s="114" t="s">
        <v>161</v>
      </c>
      <c r="C48" s="255">
        <v>1066896</v>
      </c>
      <c r="D48" s="107">
        <v>18817</v>
      </c>
      <c r="E48" s="107">
        <v>7706</v>
      </c>
      <c r="F48" s="107">
        <v>186</v>
      </c>
      <c r="G48" s="107">
        <v>901</v>
      </c>
      <c r="H48" s="107">
        <v>8427</v>
      </c>
      <c r="I48" s="107">
        <v>1120</v>
      </c>
      <c r="J48" s="107">
        <f>D48-E48</f>
        <v>11111</v>
      </c>
      <c r="K48" s="107">
        <v>617</v>
      </c>
      <c r="L48" s="115">
        <f>D48/C48*1000</f>
        <v>17.63714551371455</v>
      </c>
      <c r="M48" s="115">
        <f t="shared" si="5"/>
        <v>7.222822093249952</v>
      </c>
      <c r="N48" s="115">
        <f t="shared" si="5"/>
        <v>9.884678747940692</v>
      </c>
      <c r="O48" s="115">
        <v>45.7</v>
      </c>
      <c r="P48" s="115">
        <f>H48/C48*1000</f>
        <v>7.898614297925946</v>
      </c>
      <c r="Q48" s="266">
        <f>I48/C48*1000</f>
        <v>1.049774298525817</v>
      </c>
      <c r="R48" s="267">
        <f>J48/C48*1000</f>
        <v>10.4143234204646</v>
      </c>
      <c r="S48" s="267">
        <f>K48/C48*1000</f>
        <v>0.5783131626700259</v>
      </c>
    </row>
    <row r="49" spans="1:19" ht="14.25" customHeight="1">
      <c r="A49" s="250" t="s">
        <v>450</v>
      </c>
      <c r="B49" s="114" t="s">
        <v>160</v>
      </c>
      <c r="C49" s="255">
        <v>1078685</v>
      </c>
      <c r="D49" s="107">
        <v>18062</v>
      </c>
      <c r="E49" s="107">
        <v>7539</v>
      </c>
      <c r="F49" s="107">
        <v>166</v>
      </c>
      <c r="G49" s="107">
        <v>842</v>
      </c>
      <c r="H49" s="107">
        <v>7784</v>
      </c>
      <c r="I49" s="107">
        <v>1167</v>
      </c>
      <c r="J49" s="107">
        <f>D49-E49</f>
        <v>10523</v>
      </c>
      <c r="K49" s="107">
        <v>1171</v>
      </c>
      <c r="L49" s="115">
        <f>D49/C49*1000</f>
        <v>16.744462006980722</v>
      </c>
      <c r="M49" s="115">
        <f t="shared" si="5"/>
        <v>6.989065389803325</v>
      </c>
      <c r="N49" s="115">
        <f t="shared" si="5"/>
        <v>9.190565828811872</v>
      </c>
      <c r="O49" s="115">
        <v>44.5</v>
      </c>
      <c r="P49" s="115">
        <f>H49/C49*1000</f>
        <v>7.2161937915146686</v>
      </c>
      <c r="Q49" s="266">
        <f>I49/C49*1000</f>
        <v>1.0818728359066827</v>
      </c>
      <c r="R49" s="267">
        <f>J49/C49*1000</f>
        <v>9.755396617177396</v>
      </c>
      <c r="S49" s="267">
        <f>K49/C49*1000</f>
        <v>1.085581054710133</v>
      </c>
    </row>
    <row r="50" spans="1:19" ht="9" customHeight="1">
      <c r="A50" s="105"/>
      <c r="B50" s="114"/>
      <c r="C50" s="255"/>
      <c r="D50" s="107"/>
      <c r="E50" s="107"/>
      <c r="F50" s="107"/>
      <c r="G50" s="107"/>
      <c r="H50" s="107"/>
      <c r="I50" s="107"/>
      <c r="J50" s="107"/>
      <c r="K50" s="107"/>
      <c r="L50" s="115"/>
      <c r="M50" s="115"/>
      <c r="N50" s="115"/>
      <c r="O50" s="115"/>
      <c r="P50" s="115"/>
      <c r="Q50" s="266"/>
      <c r="R50" s="267" t="s">
        <v>160</v>
      </c>
      <c r="S50" s="267" t="s">
        <v>160</v>
      </c>
    </row>
    <row r="51" spans="1:19" ht="14.25" customHeight="1">
      <c r="A51" s="250" t="s">
        <v>451</v>
      </c>
      <c r="B51" s="114" t="s">
        <v>160</v>
      </c>
      <c r="C51" s="255">
        <v>1088566</v>
      </c>
      <c r="D51" s="107">
        <v>17009</v>
      </c>
      <c r="E51" s="107">
        <v>7506</v>
      </c>
      <c r="F51" s="107">
        <v>160</v>
      </c>
      <c r="G51" s="107">
        <v>901</v>
      </c>
      <c r="H51" s="107">
        <v>7335</v>
      </c>
      <c r="I51" s="107">
        <v>1163</v>
      </c>
      <c r="J51" s="107">
        <f>D51-E51</f>
        <v>9503</v>
      </c>
      <c r="K51" s="107">
        <v>-203</v>
      </c>
      <c r="L51" s="115">
        <f>D51/C51*1000</f>
        <v>15.625143537461213</v>
      </c>
      <c r="M51" s="115">
        <f aca="true" t="shared" si="6" ref="M51:N55">E51/C51*1000</f>
        <v>6.895309976611432</v>
      </c>
      <c r="N51" s="115">
        <f t="shared" si="6"/>
        <v>9.40678464342407</v>
      </c>
      <c r="O51" s="115">
        <v>50.3</v>
      </c>
      <c r="P51" s="115">
        <f>H51/C51*1000</f>
        <v>6.738222579062731</v>
      </c>
      <c r="Q51" s="266">
        <f>I51/C51*1000</f>
        <v>1.0683780312815208</v>
      </c>
      <c r="R51" s="267">
        <f>J51/C51*1000</f>
        <v>8.729833560849778</v>
      </c>
      <c r="S51" s="267">
        <f>K51/C51*1000</f>
        <v>-0.1864838696045991</v>
      </c>
    </row>
    <row r="52" spans="1:19" ht="14.25" customHeight="1">
      <c r="A52" s="250" t="s">
        <v>452</v>
      </c>
      <c r="B52" s="114" t="s">
        <v>160</v>
      </c>
      <c r="C52" s="255">
        <v>1097284</v>
      </c>
      <c r="D52" s="107">
        <v>16462</v>
      </c>
      <c r="E52" s="107">
        <v>7466</v>
      </c>
      <c r="F52" s="107">
        <v>123</v>
      </c>
      <c r="G52" s="107">
        <v>786</v>
      </c>
      <c r="H52" s="107">
        <v>7180</v>
      </c>
      <c r="I52" s="107">
        <v>1151</v>
      </c>
      <c r="J52" s="107">
        <f>D52-E52</f>
        <v>8996</v>
      </c>
      <c r="K52" s="107">
        <v>42</v>
      </c>
      <c r="L52" s="115">
        <f>D52/C52*1000</f>
        <v>15.002497074595091</v>
      </c>
      <c r="M52" s="115">
        <f t="shared" si="6"/>
        <v>6.80407260107684</v>
      </c>
      <c r="N52" s="115">
        <f t="shared" si="6"/>
        <v>7.47175312841696</v>
      </c>
      <c r="O52" s="115">
        <v>45.6</v>
      </c>
      <c r="P52" s="115">
        <f>H52/C52*1000</f>
        <v>6.5434290484505375</v>
      </c>
      <c r="Q52" s="266">
        <f>I52/C52*1000</f>
        <v>1.0489535981569038</v>
      </c>
      <c r="R52" s="267">
        <f>J52/C52*1000</f>
        <v>8.19842447351825</v>
      </c>
      <c r="S52" s="267">
        <f>K52/C52*1000</f>
        <v>0.03827632591015635</v>
      </c>
    </row>
    <row r="53" spans="1:19" ht="14.25" customHeight="1">
      <c r="A53" s="250" t="s">
        <v>453</v>
      </c>
      <c r="B53" s="114" t="s">
        <v>160</v>
      </c>
      <c r="C53" s="255">
        <v>1107627</v>
      </c>
      <c r="D53" s="107">
        <v>15863</v>
      </c>
      <c r="E53" s="107">
        <v>7361</v>
      </c>
      <c r="F53" s="107">
        <v>137</v>
      </c>
      <c r="G53" s="107">
        <v>737</v>
      </c>
      <c r="H53" s="107">
        <v>7046</v>
      </c>
      <c r="I53" s="107">
        <v>1275</v>
      </c>
      <c r="J53" s="107">
        <f>D53-E53</f>
        <v>8502</v>
      </c>
      <c r="K53" s="107">
        <v>503</v>
      </c>
      <c r="L53" s="115">
        <f>D53/C53*1000</f>
        <v>14.321608267042967</v>
      </c>
      <c r="M53" s="115">
        <f t="shared" si="6"/>
        <v>6.6457390439200195</v>
      </c>
      <c r="N53" s="115">
        <f t="shared" si="6"/>
        <v>8.636449599697409</v>
      </c>
      <c r="O53" s="115">
        <v>44.4</v>
      </c>
      <c r="P53" s="115">
        <f>H53/C53*1000</f>
        <v>6.361347276655408</v>
      </c>
      <c r="Q53" s="266">
        <f>I53/C53*1000</f>
        <v>1.1511095341662851</v>
      </c>
      <c r="R53" s="267">
        <f>J53/C53*1000</f>
        <v>7.675869223122946</v>
      </c>
      <c r="S53" s="267">
        <f>K53/C53*1000</f>
        <v>0.4541239966161894</v>
      </c>
    </row>
    <row r="54" spans="1:19" ht="14.25" customHeight="1">
      <c r="A54" s="250" t="s">
        <v>454</v>
      </c>
      <c r="B54" s="114" t="s">
        <v>161</v>
      </c>
      <c r="C54" s="255">
        <v>1116217</v>
      </c>
      <c r="D54" s="107">
        <v>15138</v>
      </c>
      <c r="E54" s="107">
        <v>7681</v>
      </c>
      <c r="F54" s="107">
        <v>125</v>
      </c>
      <c r="G54" s="107">
        <v>702</v>
      </c>
      <c r="H54" s="107">
        <v>6932</v>
      </c>
      <c r="I54" s="107">
        <v>1267</v>
      </c>
      <c r="J54" s="107">
        <f>D54-E54</f>
        <v>7457</v>
      </c>
      <c r="K54" s="107">
        <v>550</v>
      </c>
      <c r="L54" s="115">
        <f>D54/C54*1000</f>
        <v>13.561879096985622</v>
      </c>
      <c r="M54" s="115">
        <f t="shared" si="6"/>
        <v>6.8812784610877635</v>
      </c>
      <c r="N54" s="115">
        <f t="shared" si="6"/>
        <v>8.257365570088519</v>
      </c>
      <c r="O54" s="115">
        <v>44.3</v>
      </c>
      <c r="P54" s="115">
        <f>H54/C54*1000</f>
        <v>6.210261983109019</v>
      </c>
      <c r="Q54" s="266">
        <f>I54/C54*1000</f>
        <v>1.1350839487303992</v>
      </c>
      <c r="R54" s="267">
        <f>J54/C54*1000</f>
        <v>6.680600635897859</v>
      </c>
      <c r="S54" s="267">
        <f>K54/C54*1000</f>
        <v>0.4927357314930699</v>
      </c>
    </row>
    <row r="55" spans="1:19" ht="14.25" customHeight="1">
      <c r="A55" s="250" t="s">
        <v>455</v>
      </c>
      <c r="B55" s="114" t="s">
        <v>160</v>
      </c>
      <c r="C55" s="255">
        <v>1122579</v>
      </c>
      <c r="D55" s="107">
        <v>14320</v>
      </c>
      <c r="E55" s="107">
        <v>7676</v>
      </c>
      <c r="F55" s="107">
        <v>103</v>
      </c>
      <c r="G55" s="107">
        <v>696</v>
      </c>
      <c r="H55" s="107">
        <v>6973</v>
      </c>
      <c r="I55" s="107">
        <v>1318</v>
      </c>
      <c r="J55" s="107">
        <f>D55-E55</f>
        <v>6644</v>
      </c>
      <c r="K55" s="107">
        <v>-269</v>
      </c>
      <c r="L55" s="115">
        <f>D55/C55*1000</f>
        <v>12.756340533717449</v>
      </c>
      <c r="M55" s="115">
        <f t="shared" si="6"/>
        <v>6.837826112906084</v>
      </c>
      <c r="N55" s="115">
        <f t="shared" si="6"/>
        <v>7.192737430167598</v>
      </c>
      <c r="O55" s="115">
        <v>46.4</v>
      </c>
      <c r="P55" s="115">
        <f>H55/C55*1000</f>
        <v>6.2115895629617155</v>
      </c>
      <c r="Q55" s="266">
        <f>I55/C55*1000</f>
        <v>1.1740821804077932</v>
      </c>
      <c r="R55" s="267">
        <f>J55/C55*1000</f>
        <v>5.918514420811364</v>
      </c>
      <c r="S55" s="267">
        <f>K55/C55*1000</f>
        <v>-0.23962678795879844</v>
      </c>
    </row>
    <row r="56" spans="1:19" ht="9" customHeight="1">
      <c r="A56" s="105"/>
      <c r="B56" s="114"/>
      <c r="C56" s="255"/>
      <c r="D56" s="107"/>
      <c r="E56" s="107"/>
      <c r="F56" s="107"/>
      <c r="G56" s="107"/>
      <c r="H56" s="107"/>
      <c r="I56" s="107"/>
      <c r="J56" s="107"/>
      <c r="K56" s="107"/>
      <c r="L56" s="115"/>
      <c r="M56" s="115"/>
      <c r="N56" s="115"/>
      <c r="O56" s="115"/>
      <c r="P56" s="115"/>
      <c r="Q56" s="266"/>
      <c r="R56" s="267" t="s">
        <v>160</v>
      </c>
      <c r="S56" s="267" t="s">
        <v>160</v>
      </c>
    </row>
    <row r="57" spans="1:19" ht="14.25" customHeight="1">
      <c r="A57" s="250" t="s">
        <v>456</v>
      </c>
      <c r="B57" s="114" t="s">
        <v>160</v>
      </c>
      <c r="C57" s="255">
        <v>1129065</v>
      </c>
      <c r="D57" s="107">
        <v>14418</v>
      </c>
      <c r="E57" s="107">
        <v>7224</v>
      </c>
      <c r="F57" s="107">
        <v>86</v>
      </c>
      <c r="G57" s="107">
        <v>685</v>
      </c>
      <c r="H57" s="107">
        <v>7149</v>
      </c>
      <c r="I57" s="107">
        <v>1358</v>
      </c>
      <c r="J57" s="107">
        <f>D57-E57</f>
        <v>7194</v>
      </c>
      <c r="K57" s="107">
        <v>144</v>
      </c>
      <c r="L57" s="115">
        <f>D57/C57*1000</f>
        <v>12.76985824553945</v>
      </c>
      <c r="M57" s="115">
        <f aca="true" t="shared" si="7" ref="M57:N61">E57/C57*1000</f>
        <v>6.398214451780898</v>
      </c>
      <c r="N57" s="115">
        <f t="shared" si="7"/>
        <v>5.9647662643917325</v>
      </c>
      <c r="O57" s="115">
        <v>45.4</v>
      </c>
      <c r="P57" s="115">
        <f>H57/C57*1000</f>
        <v>6.331787806725034</v>
      </c>
      <c r="Q57" s="266">
        <f>I57/C57*1000</f>
        <v>1.2027651198115255</v>
      </c>
      <c r="R57" s="267">
        <f>J57/C57*1000</f>
        <v>6.371643793758553</v>
      </c>
      <c r="S57" s="267">
        <f>K57/C57*1000</f>
        <v>0.12753915850726044</v>
      </c>
    </row>
    <row r="58" spans="1:19" ht="14.25" customHeight="1">
      <c r="A58" s="250" t="s">
        <v>457</v>
      </c>
      <c r="B58" s="114" t="s">
        <v>160</v>
      </c>
      <c r="C58" s="255">
        <v>1134996</v>
      </c>
      <c r="D58" s="107">
        <v>14212</v>
      </c>
      <c r="E58" s="107">
        <v>7538</v>
      </c>
      <c r="F58" s="107">
        <v>82</v>
      </c>
      <c r="G58" s="107">
        <v>624</v>
      </c>
      <c r="H58" s="107">
        <v>6678</v>
      </c>
      <c r="I58" s="107">
        <v>1392</v>
      </c>
      <c r="J58" s="107">
        <f>D58-E58</f>
        <v>6674</v>
      </c>
      <c r="K58" s="107">
        <v>-1008</v>
      </c>
      <c r="L58" s="115">
        <f>D58/C58*1000</f>
        <v>12.521630032176324</v>
      </c>
      <c r="M58" s="115">
        <f t="shared" si="7"/>
        <v>6.641433097561578</v>
      </c>
      <c r="N58" s="115">
        <f t="shared" si="7"/>
        <v>5.769772023641992</v>
      </c>
      <c r="O58" s="115">
        <v>42.1</v>
      </c>
      <c r="P58" s="115">
        <f>H58/C58*1000</f>
        <v>5.883721176109872</v>
      </c>
      <c r="Q58" s="266">
        <f>I58/C58*1000</f>
        <v>1.2264360403032257</v>
      </c>
      <c r="R58" s="267">
        <f>J58/C58*1000</f>
        <v>5.880196934614747</v>
      </c>
      <c r="S58" s="267">
        <f>K58/C58*1000</f>
        <v>-0.8881088567713015</v>
      </c>
    </row>
    <row r="59" spans="1:19" ht="14.25" customHeight="1">
      <c r="A59" s="250" t="s">
        <v>458</v>
      </c>
      <c r="B59" s="114" t="s">
        <v>160</v>
      </c>
      <c r="C59" s="255">
        <v>1139583</v>
      </c>
      <c r="D59" s="107">
        <v>13965</v>
      </c>
      <c r="E59" s="107">
        <v>7597</v>
      </c>
      <c r="F59" s="107">
        <v>94</v>
      </c>
      <c r="G59" s="107">
        <v>659</v>
      </c>
      <c r="H59" s="107">
        <v>6571</v>
      </c>
      <c r="I59" s="107">
        <v>1371</v>
      </c>
      <c r="J59" s="107">
        <f>D59-E59</f>
        <v>6368</v>
      </c>
      <c r="K59" s="107">
        <v>-1673</v>
      </c>
      <c r="L59" s="115">
        <f>D59/C59*1000</f>
        <v>12.25448256072616</v>
      </c>
      <c r="M59" s="115">
        <f t="shared" si="7"/>
        <v>6.666473613593745</v>
      </c>
      <c r="N59" s="115">
        <f t="shared" si="7"/>
        <v>6.731113498030791</v>
      </c>
      <c r="O59" s="115">
        <v>45.1</v>
      </c>
      <c r="P59" s="115">
        <f>H59/C59*1000</f>
        <v>5.766144282601618</v>
      </c>
      <c r="Q59" s="266">
        <f>I59/C59*1000</f>
        <v>1.203071649892987</v>
      </c>
      <c r="R59" s="267">
        <f>J59/C59*1000</f>
        <v>5.588008947132416</v>
      </c>
      <c r="S59" s="267">
        <f>K59/C59*1000</f>
        <v>-1.4680808681772193</v>
      </c>
    </row>
    <row r="60" spans="1:19" ht="14.25" customHeight="1">
      <c r="A60" s="250" t="s">
        <v>459</v>
      </c>
      <c r="B60" s="114" t="s">
        <v>161</v>
      </c>
      <c r="C60" s="255">
        <v>1149057</v>
      </c>
      <c r="D60" s="107">
        <v>13256</v>
      </c>
      <c r="E60" s="107">
        <v>7657</v>
      </c>
      <c r="F60" s="107">
        <v>66</v>
      </c>
      <c r="G60" s="107">
        <v>557</v>
      </c>
      <c r="H60" s="107">
        <v>6552</v>
      </c>
      <c r="I60" s="107">
        <v>1374</v>
      </c>
      <c r="J60" s="107">
        <f>D60-E60</f>
        <v>5599</v>
      </c>
      <c r="K60" s="107">
        <v>-1416</v>
      </c>
      <c r="L60" s="115">
        <f>D60/C60*1000</f>
        <v>11.536416383173332</v>
      </c>
      <c r="M60" s="115">
        <f t="shared" si="7"/>
        <v>6.663725124167034</v>
      </c>
      <c r="N60" s="115">
        <f t="shared" si="7"/>
        <v>4.978877489438744</v>
      </c>
      <c r="O60" s="115">
        <v>40.3</v>
      </c>
      <c r="P60" s="115">
        <f>H60/C60*1000</f>
        <v>5.702066999287242</v>
      </c>
      <c r="Q60" s="266">
        <f>I60/C60*1000</f>
        <v>1.195763134465914</v>
      </c>
      <c r="R60" s="267">
        <f>J60/C60*1000</f>
        <v>4.872691259006299</v>
      </c>
      <c r="S60" s="267">
        <f>K60/C60*1000</f>
        <v>-1.2323148459998068</v>
      </c>
    </row>
    <row r="61" spans="1:19" ht="14.25" customHeight="1">
      <c r="A61" s="250" t="s">
        <v>460</v>
      </c>
      <c r="B61" s="114" t="s">
        <v>160</v>
      </c>
      <c r="C61" s="255">
        <v>1151593</v>
      </c>
      <c r="D61" s="107">
        <v>13031</v>
      </c>
      <c r="E61" s="107">
        <v>7712</v>
      </c>
      <c r="F61" s="107">
        <v>61</v>
      </c>
      <c r="G61" s="107">
        <v>541</v>
      </c>
      <c r="H61" s="107">
        <v>6441</v>
      </c>
      <c r="I61" s="107">
        <v>1358</v>
      </c>
      <c r="J61" s="107">
        <f>D61-E61</f>
        <v>5319</v>
      </c>
      <c r="K61" s="107">
        <v>-2320</v>
      </c>
      <c r="L61" s="115">
        <f>D61/C61*1000</f>
        <v>11.315629740715687</v>
      </c>
      <c r="M61" s="115">
        <f t="shared" si="7"/>
        <v>6.696810418264092</v>
      </c>
      <c r="N61" s="115">
        <f t="shared" si="7"/>
        <v>4.68114496201366</v>
      </c>
      <c r="O61" s="115">
        <v>39.9</v>
      </c>
      <c r="P61" s="115">
        <f>H61/C61*1000</f>
        <v>5.593121875523731</v>
      </c>
      <c r="Q61" s="266">
        <f>I61/C61*1000</f>
        <v>1.1792360669090556</v>
      </c>
      <c r="R61" s="267">
        <f>J61/C61*1000</f>
        <v>4.618819322451595</v>
      </c>
      <c r="S61" s="267">
        <f>K61/C61*1000</f>
        <v>-2.014600644498534</v>
      </c>
    </row>
    <row r="62" spans="1:19" ht="9" customHeight="1">
      <c r="A62" s="105"/>
      <c r="B62" s="114"/>
      <c r="C62" s="255"/>
      <c r="D62" s="107"/>
      <c r="E62" s="107"/>
      <c r="F62" s="107"/>
      <c r="G62" s="107"/>
      <c r="H62" s="107"/>
      <c r="I62" s="107"/>
      <c r="J62" s="107"/>
      <c r="K62" s="107"/>
      <c r="L62" s="115"/>
      <c r="M62" s="115"/>
      <c r="N62" s="115"/>
      <c r="O62" s="115"/>
      <c r="P62" s="115"/>
      <c r="Q62" s="266"/>
      <c r="R62" s="267" t="s">
        <v>160</v>
      </c>
      <c r="S62" s="267" t="s">
        <v>160</v>
      </c>
    </row>
    <row r="63" spans="1:19" ht="14.25" customHeight="1">
      <c r="A63" s="250" t="s">
        <v>461</v>
      </c>
      <c r="B63" s="114" t="s">
        <v>160</v>
      </c>
      <c r="C63" s="255">
        <v>1153553</v>
      </c>
      <c r="D63" s="107">
        <v>12318</v>
      </c>
      <c r="E63" s="107">
        <v>7652</v>
      </c>
      <c r="F63" s="107">
        <v>45</v>
      </c>
      <c r="G63" s="107">
        <v>604</v>
      </c>
      <c r="H63" s="107">
        <v>6117</v>
      </c>
      <c r="I63" s="107">
        <v>1361</v>
      </c>
      <c r="J63" s="107">
        <f>D63-E63</f>
        <v>4666</v>
      </c>
      <c r="K63" s="107">
        <v>-2617</v>
      </c>
      <c r="L63" s="115">
        <f>D63/C63*1000</f>
        <v>10.678313003390393</v>
      </c>
      <c r="M63" s="115">
        <f aca="true" t="shared" si="8" ref="M63:N67">E63/C63*1000</f>
        <v>6.6334186639018755</v>
      </c>
      <c r="N63" s="115">
        <f t="shared" si="8"/>
        <v>3.653190452995616</v>
      </c>
      <c r="O63" s="115">
        <v>46.7</v>
      </c>
      <c r="P63" s="115">
        <f>H63/C63*1000</f>
        <v>5.302747251318318</v>
      </c>
      <c r="Q63" s="266">
        <f>I63/C63*1000</f>
        <v>1.1798330895936293</v>
      </c>
      <c r="R63" s="267">
        <f>J63/C63*1000</f>
        <v>4.044894339488519</v>
      </c>
      <c r="S63" s="267">
        <f>K63/C63*1000</f>
        <v>-2.268643053245061</v>
      </c>
    </row>
    <row r="64" spans="1:19" ht="14.25" customHeight="1">
      <c r="A64" s="250" t="s">
        <v>462</v>
      </c>
      <c r="B64" s="114" t="s">
        <v>160</v>
      </c>
      <c r="C64" s="255">
        <v>1156012</v>
      </c>
      <c r="D64" s="107">
        <v>12317</v>
      </c>
      <c r="E64" s="107">
        <v>8261</v>
      </c>
      <c r="F64" s="107">
        <v>62</v>
      </c>
      <c r="G64" s="107">
        <v>461</v>
      </c>
      <c r="H64" s="107">
        <v>6092</v>
      </c>
      <c r="I64" s="107">
        <v>1285</v>
      </c>
      <c r="J64" s="107">
        <f>D64-E64</f>
        <v>4056</v>
      </c>
      <c r="K64" s="107">
        <v>-1427</v>
      </c>
      <c r="L64" s="115">
        <f>D64/C64*1000</f>
        <v>10.654733687885594</v>
      </c>
      <c r="M64" s="115">
        <f t="shared" si="8"/>
        <v>7.146119590454078</v>
      </c>
      <c r="N64" s="115">
        <f t="shared" si="8"/>
        <v>5.033693269464967</v>
      </c>
      <c r="O64" s="115">
        <v>36.1</v>
      </c>
      <c r="P64" s="115">
        <f>H64/C64*1000</f>
        <v>5.26984148953471</v>
      </c>
      <c r="Q64" s="266">
        <f>I64/C64*1000</f>
        <v>1.1115801566073709</v>
      </c>
      <c r="R64" s="267">
        <f>J64/C64*1000</f>
        <v>3.5086140974315145</v>
      </c>
      <c r="S64" s="267">
        <f>K64/C64*1000</f>
        <v>-1.234416251734411</v>
      </c>
    </row>
    <row r="65" spans="1:19" ht="14.25" customHeight="1">
      <c r="A65" s="105" t="s">
        <v>162</v>
      </c>
      <c r="B65" s="114" t="s">
        <v>160</v>
      </c>
      <c r="C65" s="255">
        <v>1156669</v>
      </c>
      <c r="D65" s="107">
        <v>11684</v>
      </c>
      <c r="E65" s="107">
        <v>8091</v>
      </c>
      <c r="F65" s="107">
        <v>34</v>
      </c>
      <c r="G65" s="107">
        <v>456</v>
      </c>
      <c r="H65" s="107">
        <v>6035</v>
      </c>
      <c r="I65" s="107">
        <v>1275</v>
      </c>
      <c r="J65" s="107">
        <f>D65-E65</f>
        <v>3593</v>
      </c>
      <c r="K65" s="107">
        <v>-2731</v>
      </c>
      <c r="L65" s="115">
        <f>D65/C65*1000</f>
        <v>10.10142054468478</v>
      </c>
      <c r="M65" s="115">
        <f t="shared" si="8"/>
        <v>6.995086753427298</v>
      </c>
      <c r="N65" s="115">
        <f t="shared" si="8"/>
        <v>2.909962341663814</v>
      </c>
      <c r="O65" s="115">
        <v>37.6</v>
      </c>
      <c r="P65" s="115">
        <f>H65/C65*1000</f>
        <v>5.217568725365684</v>
      </c>
      <c r="Q65" s="266">
        <f>I65/C65*1000</f>
        <v>1.1023032518378206</v>
      </c>
      <c r="R65" s="267">
        <f>J65/C65*1000</f>
        <v>3.1063337912574815</v>
      </c>
      <c r="S65" s="267">
        <f>K65/C65*1000</f>
        <v>-2.361090337858108</v>
      </c>
    </row>
    <row r="66" spans="1:19" ht="14.25" customHeight="1">
      <c r="A66" s="250" t="s">
        <v>463</v>
      </c>
      <c r="B66" s="114" t="s">
        <v>161</v>
      </c>
      <c r="C66" s="255">
        <v>1160066</v>
      </c>
      <c r="D66" s="107">
        <v>11535</v>
      </c>
      <c r="E66" s="107">
        <v>8231</v>
      </c>
      <c r="F66" s="107">
        <v>52</v>
      </c>
      <c r="G66" s="107">
        <v>507</v>
      </c>
      <c r="H66" s="107">
        <v>6052</v>
      </c>
      <c r="I66" s="107">
        <v>1208</v>
      </c>
      <c r="J66" s="107">
        <f>D66-E66</f>
        <v>3304</v>
      </c>
      <c r="K66" s="107">
        <v>-1340</v>
      </c>
      <c r="L66" s="115">
        <f>D66/C66*1000</f>
        <v>9.943399772081934</v>
      </c>
      <c r="M66" s="115">
        <f t="shared" si="8"/>
        <v>7.095285957867914</v>
      </c>
      <c r="N66" s="115">
        <f t="shared" si="8"/>
        <v>4.508019072388383</v>
      </c>
      <c r="O66" s="115">
        <v>42.1</v>
      </c>
      <c r="P66" s="115">
        <f>H66/C66*1000</f>
        <v>5.216944553154734</v>
      </c>
      <c r="Q66" s="266">
        <f>I66/C66*1000</f>
        <v>1.0413200628240118</v>
      </c>
      <c r="R66" s="267">
        <f>J66/C66*1000</f>
        <v>2.848113814214019</v>
      </c>
      <c r="S66" s="267">
        <f>K66/C66*1000</f>
        <v>-1.1551066922054436</v>
      </c>
    </row>
    <row r="67" spans="1:19" ht="14.25" customHeight="1">
      <c r="A67" s="250" t="s">
        <v>464</v>
      </c>
      <c r="B67" s="114" t="s">
        <v>160</v>
      </c>
      <c r="C67" s="255">
        <v>1161509</v>
      </c>
      <c r="D67" s="107">
        <v>11284</v>
      </c>
      <c r="E67" s="107">
        <v>8516</v>
      </c>
      <c r="F67" s="107">
        <v>58</v>
      </c>
      <c r="G67" s="107">
        <v>445</v>
      </c>
      <c r="H67" s="107">
        <v>6285</v>
      </c>
      <c r="I67" s="107">
        <v>1296</v>
      </c>
      <c r="J67" s="107">
        <f>D67-E67</f>
        <v>2768</v>
      </c>
      <c r="K67" s="107">
        <v>-1265</v>
      </c>
      <c r="L67" s="115">
        <f>D67/C67*1000</f>
        <v>9.714948399022306</v>
      </c>
      <c r="M67" s="115">
        <f t="shared" si="8"/>
        <v>7.331841595717296</v>
      </c>
      <c r="N67" s="115">
        <f t="shared" si="8"/>
        <v>5.140021269053528</v>
      </c>
      <c r="O67" s="115">
        <v>37.9</v>
      </c>
      <c r="P67" s="115">
        <f>H67/C67*1000</f>
        <v>5.411064399845374</v>
      </c>
      <c r="Q67" s="266">
        <f>I67/C67*1000</f>
        <v>1.1157898905647738</v>
      </c>
      <c r="R67" s="267">
        <f>J67/C67*1000</f>
        <v>2.383106803305011</v>
      </c>
      <c r="S67" s="267">
        <f>K67/C67*1000</f>
        <v>-1.0891004718861412</v>
      </c>
    </row>
    <row r="68" spans="1:19" ht="9" customHeight="1">
      <c r="A68" s="105"/>
      <c r="B68" s="114"/>
      <c r="C68" s="255"/>
      <c r="D68" s="107"/>
      <c r="E68" s="107"/>
      <c r="F68" s="107"/>
      <c r="G68" s="107"/>
      <c r="H68" s="107"/>
      <c r="I68" s="107"/>
      <c r="J68" s="107"/>
      <c r="K68" s="107"/>
      <c r="L68" s="115"/>
      <c r="M68" s="115"/>
      <c r="N68" s="115"/>
      <c r="O68" s="115"/>
      <c r="P68" s="115"/>
      <c r="Q68" s="266"/>
      <c r="R68" s="267" t="s">
        <v>160</v>
      </c>
      <c r="S68" s="267" t="s">
        <v>160</v>
      </c>
    </row>
    <row r="69" spans="1:19" ht="14.25" customHeight="1">
      <c r="A69" s="250" t="s">
        <v>465</v>
      </c>
      <c r="B69" s="114" t="s">
        <v>160</v>
      </c>
      <c r="C69" s="255">
        <v>1163645</v>
      </c>
      <c r="D69" s="107">
        <v>11401</v>
      </c>
      <c r="E69" s="107">
        <v>8641</v>
      </c>
      <c r="F69" s="107">
        <v>52</v>
      </c>
      <c r="G69" s="107">
        <v>408</v>
      </c>
      <c r="H69" s="107">
        <v>6230</v>
      </c>
      <c r="I69" s="107">
        <v>1352</v>
      </c>
      <c r="J69" s="107">
        <f>D69-E69</f>
        <v>2760</v>
      </c>
      <c r="K69" s="107">
        <v>-166</v>
      </c>
      <c r="L69" s="115">
        <f>D69/C69*1000</f>
        <v>9.797661657979882</v>
      </c>
      <c r="M69" s="115">
        <f aca="true" t="shared" si="9" ref="M69:N73">E69/C69*1000</f>
        <v>7.425804261608996</v>
      </c>
      <c r="N69" s="115">
        <f t="shared" si="9"/>
        <v>4.561003420752566</v>
      </c>
      <c r="O69" s="115">
        <v>34.5</v>
      </c>
      <c r="P69" s="115">
        <f>H69/C69*1000</f>
        <v>5.353866514271964</v>
      </c>
      <c r="Q69" s="266">
        <f>I69/C69*1000</f>
        <v>1.1618663767729849</v>
      </c>
      <c r="R69" s="267">
        <f>J69/C69*1000</f>
        <v>2.371857396370886</v>
      </c>
      <c r="S69" s="267">
        <f>K69/C69*1000</f>
        <v>-0.14265519123100256</v>
      </c>
    </row>
    <row r="70" spans="1:19" ht="14.25" customHeight="1">
      <c r="A70" s="250" t="s">
        <v>466</v>
      </c>
      <c r="B70" s="114" t="s">
        <v>160</v>
      </c>
      <c r="C70" s="255">
        <v>1165426</v>
      </c>
      <c r="D70" s="107">
        <v>11002</v>
      </c>
      <c r="E70" s="107">
        <v>8911</v>
      </c>
      <c r="F70" s="107">
        <v>55</v>
      </c>
      <c r="G70" s="107">
        <v>347</v>
      </c>
      <c r="H70" s="107">
        <v>6718</v>
      </c>
      <c r="I70" s="107">
        <v>1403</v>
      </c>
      <c r="J70" s="107">
        <f>D70-E70</f>
        <v>2091</v>
      </c>
      <c r="K70" s="107">
        <v>-199</v>
      </c>
      <c r="L70" s="115">
        <f>D70/C70*1000</f>
        <v>9.440324825428641</v>
      </c>
      <c r="M70" s="115">
        <f t="shared" si="9"/>
        <v>7.646131114287822</v>
      </c>
      <c r="N70" s="115">
        <f t="shared" si="9"/>
        <v>4.999091074350118</v>
      </c>
      <c r="O70" s="115">
        <v>30.6</v>
      </c>
      <c r="P70" s="115">
        <f>H70/C70*1000</f>
        <v>5.76441575870111</v>
      </c>
      <c r="Q70" s="266">
        <f>I70/C70*1000</f>
        <v>1.2038516387998894</v>
      </c>
      <c r="R70" s="267">
        <f>J70/C70*1000</f>
        <v>1.7941937111408188</v>
      </c>
      <c r="S70" s="267">
        <f>K70/C70*1000</f>
        <v>-0.170753012203263</v>
      </c>
    </row>
    <row r="71" spans="1:19" ht="14.25" customHeight="1">
      <c r="A71" s="250" t="s">
        <v>467</v>
      </c>
      <c r="B71" s="114" t="s">
        <v>160</v>
      </c>
      <c r="C71" s="255">
        <v>1167434</v>
      </c>
      <c r="D71" s="107">
        <v>11935</v>
      </c>
      <c r="E71" s="107">
        <v>8822</v>
      </c>
      <c r="F71" s="107">
        <v>64</v>
      </c>
      <c r="G71" s="107">
        <v>345</v>
      </c>
      <c r="H71" s="107">
        <v>6691</v>
      </c>
      <c r="I71" s="107">
        <v>1373</v>
      </c>
      <c r="J71" s="107">
        <f>D71-E71</f>
        <v>3113</v>
      </c>
      <c r="K71" s="107">
        <v>-493</v>
      </c>
      <c r="L71" s="115">
        <f>D71/C71*1000</f>
        <v>10.223276005324498</v>
      </c>
      <c r="M71" s="115">
        <f t="shared" si="9"/>
        <v>7.556744107161518</v>
      </c>
      <c r="N71" s="115">
        <f t="shared" si="9"/>
        <v>5.362379555927943</v>
      </c>
      <c r="O71" s="115">
        <v>28.1</v>
      </c>
      <c r="P71" s="115">
        <f>H71/C71*1000</f>
        <v>5.731373251078862</v>
      </c>
      <c r="Q71" s="266">
        <f>I71/C71*1000</f>
        <v>1.176083615861796</v>
      </c>
      <c r="R71" s="267">
        <f>J71/C71*1000</f>
        <v>2.6665318981629795</v>
      </c>
      <c r="S71" s="267">
        <f>K71/C71*1000</f>
        <v>-0.42229367998533535</v>
      </c>
    </row>
    <row r="72" spans="1:19" ht="14.25" customHeight="1">
      <c r="A72" s="250" t="s">
        <v>468</v>
      </c>
      <c r="B72" s="114" t="s">
        <v>161</v>
      </c>
      <c r="C72" s="255">
        <v>1175042</v>
      </c>
      <c r="D72" s="107">
        <v>11093</v>
      </c>
      <c r="E72" s="107">
        <v>9174</v>
      </c>
      <c r="F72" s="107">
        <v>56</v>
      </c>
      <c r="G72" s="107">
        <v>311</v>
      </c>
      <c r="H72" s="107">
        <v>6852</v>
      </c>
      <c r="I72" s="107">
        <v>1437</v>
      </c>
      <c r="J72" s="107">
        <f>D72-E72</f>
        <v>1919</v>
      </c>
      <c r="K72" s="107">
        <v>848</v>
      </c>
      <c r="L72" s="115">
        <f>D72/C72*1000</f>
        <v>9.440513615683525</v>
      </c>
      <c r="M72" s="115">
        <f t="shared" si="9"/>
        <v>7.807380502143753</v>
      </c>
      <c r="N72" s="115">
        <f t="shared" si="9"/>
        <v>5.0482286126386</v>
      </c>
      <c r="O72" s="115">
        <v>27.3</v>
      </c>
      <c r="P72" s="115">
        <f>H72/C72*1000</f>
        <v>5.831280924426531</v>
      </c>
      <c r="Q72" s="266">
        <f>I72/C72*1000</f>
        <v>1.2229350099826217</v>
      </c>
      <c r="R72" s="267">
        <f>J72/C72*1000</f>
        <v>1.6331331135397713</v>
      </c>
      <c r="S72" s="267">
        <f>K72/C72*1000</f>
        <v>0.7216763315694248</v>
      </c>
    </row>
    <row r="73" spans="1:19" ht="14.25" customHeight="1">
      <c r="A73" s="250" t="s">
        <v>469</v>
      </c>
      <c r="B73" s="114" t="s">
        <v>160</v>
      </c>
      <c r="C73" s="255">
        <v>1175971</v>
      </c>
      <c r="D73" s="107">
        <v>11484</v>
      </c>
      <c r="E73" s="107">
        <v>8967</v>
      </c>
      <c r="F73" s="107">
        <v>43</v>
      </c>
      <c r="G73" s="107">
        <v>353</v>
      </c>
      <c r="H73" s="107">
        <v>6950</v>
      </c>
      <c r="I73" s="107">
        <v>1468</v>
      </c>
      <c r="J73" s="107">
        <f>D73-E73</f>
        <v>2517</v>
      </c>
      <c r="K73" s="107">
        <v>-485</v>
      </c>
      <c r="L73" s="115">
        <f>D73/C73*1000</f>
        <v>9.765546939507862</v>
      </c>
      <c r="M73" s="115">
        <f t="shared" si="9"/>
        <v>7.625188036099529</v>
      </c>
      <c r="N73" s="115">
        <f t="shared" si="9"/>
        <v>3.744339951236503</v>
      </c>
      <c r="O73" s="115">
        <v>29.8</v>
      </c>
      <c r="P73" s="115">
        <f>H73/C73*1000</f>
        <v>5.910009685612996</v>
      </c>
      <c r="Q73" s="266">
        <f>I73/C73*1000</f>
        <v>1.2483301033783996</v>
      </c>
      <c r="R73" s="267">
        <f>J73/C73*1000</f>
        <v>2.140358903408332</v>
      </c>
      <c r="S73" s="267">
        <f>K73/C73*1000</f>
        <v>-0.4124251363341443</v>
      </c>
    </row>
    <row r="74" spans="1:19" ht="9" customHeight="1">
      <c r="A74" s="105"/>
      <c r="B74" s="114"/>
      <c r="C74" s="255"/>
      <c r="D74" s="107"/>
      <c r="E74" s="107"/>
      <c r="F74" s="107"/>
      <c r="G74" s="107"/>
      <c r="H74" s="107"/>
      <c r="I74" s="107"/>
      <c r="J74" s="107"/>
      <c r="K74" s="107"/>
      <c r="L74" s="115"/>
      <c r="M74" s="115"/>
      <c r="N74" s="115"/>
      <c r="O74" s="115"/>
      <c r="P74" s="115"/>
      <c r="Q74" s="266"/>
      <c r="R74" s="267" t="s">
        <v>160</v>
      </c>
      <c r="S74" s="267" t="s">
        <v>160</v>
      </c>
    </row>
    <row r="75" spans="1:19" ht="14.25" customHeight="1">
      <c r="A75" s="250" t="s">
        <v>470</v>
      </c>
      <c r="B75" s="114" t="s">
        <v>160</v>
      </c>
      <c r="C75" s="255">
        <v>1175910</v>
      </c>
      <c r="D75" s="107">
        <v>11318</v>
      </c>
      <c r="E75" s="107">
        <v>9061</v>
      </c>
      <c r="F75" s="107">
        <v>39</v>
      </c>
      <c r="G75" s="107">
        <v>313</v>
      </c>
      <c r="H75" s="107">
        <v>6886</v>
      </c>
      <c r="I75" s="107">
        <v>1608</v>
      </c>
      <c r="J75" s="107">
        <f>D75-E75</f>
        <v>2257</v>
      </c>
      <c r="K75" s="107">
        <v>-1760</v>
      </c>
      <c r="L75" s="115">
        <f>D75/C75*1000</f>
        <v>9.62488625830208</v>
      </c>
      <c r="M75" s="115">
        <f aca="true" t="shared" si="10" ref="M75:N79">E75/C75*1000</f>
        <v>7.705521681081035</v>
      </c>
      <c r="N75" s="115">
        <f t="shared" si="10"/>
        <v>3.445838487365259</v>
      </c>
      <c r="O75" s="115">
        <v>26.9</v>
      </c>
      <c r="P75" s="115">
        <f>H75/C75*1000</f>
        <v>5.855890331743075</v>
      </c>
      <c r="Q75" s="266">
        <f>I75/C75*1000</f>
        <v>1.3674515906829605</v>
      </c>
      <c r="R75" s="267">
        <f>J75/C75*1000</f>
        <v>1.919364577221046</v>
      </c>
      <c r="S75" s="267">
        <f>K75/C75*1000</f>
        <v>-1.496713183832096</v>
      </c>
    </row>
    <row r="76" spans="1:19" ht="14.25" customHeight="1">
      <c r="A76" s="250" t="s">
        <v>471</v>
      </c>
      <c r="B76" s="114" t="s">
        <v>160</v>
      </c>
      <c r="C76" s="255">
        <v>1176758</v>
      </c>
      <c r="D76" s="107">
        <v>11642</v>
      </c>
      <c r="E76" s="107">
        <v>9418</v>
      </c>
      <c r="F76" s="107">
        <v>59</v>
      </c>
      <c r="G76" s="107">
        <v>280</v>
      </c>
      <c r="H76" s="107">
        <v>7094</v>
      </c>
      <c r="I76" s="107">
        <v>1852</v>
      </c>
      <c r="J76" s="107">
        <f>D76-E76</f>
        <v>2224</v>
      </c>
      <c r="K76" s="107">
        <v>-1400</v>
      </c>
      <c r="L76" s="115">
        <f>D76/C76*1000</f>
        <v>9.893283070945767</v>
      </c>
      <c r="M76" s="115">
        <f t="shared" si="10"/>
        <v>8.003344782869544</v>
      </c>
      <c r="N76" s="115">
        <f t="shared" si="10"/>
        <v>5.067857756399244</v>
      </c>
      <c r="O76" s="115">
        <v>23.5</v>
      </c>
      <c r="P76" s="115">
        <f>H76/C76*1000</f>
        <v>6.028427255221549</v>
      </c>
      <c r="Q76" s="266">
        <f>I76/C76*1000</f>
        <v>1.573815516869229</v>
      </c>
      <c r="R76" s="267">
        <f>J76/C76*1000</f>
        <v>1.889938288076223</v>
      </c>
      <c r="S76" s="267">
        <f>K76/C76*1000</f>
        <v>-1.1897093540048167</v>
      </c>
    </row>
    <row r="77" spans="1:19" ht="14.25" customHeight="1">
      <c r="A77" s="250" t="s">
        <v>472</v>
      </c>
      <c r="B77" s="114" t="s">
        <v>160</v>
      </c>
      <c r="C77" s="255">
        <v>1176166</v>
      </c>
      <c r="D77" s="107">
        <v>11290</v>
      </c>
      <c r="E77" s="107">
        <v>9867</v>
      </c>
      <c r="F77" s="107">
        <v>46</v>
      </c>
      <c r="G77" s="107">
        <v>301</v>
      </c>
      <c r="H77" s="107">
        <v>6942</v>
      </c>
      <c r="I77" s="107">
        <v>1861</v>
      </c>
      <c r="J77" s="107">
        <f>D77-E77</f>
        <v>1423</v>
      </c>
      <c r="K77" s="107">
        <v>-1419</v>
      </c>
      <c r="L77" s="115">
        <f>D77/C77*1000</f>
        <v>9.598985177262394</v>
      </c>
      <c r="M77" s="115">
        <f t="shared" si="10"/>
        <v>8.389121943671217</v>
      </c>
      <c r="N77" s="115">
        <f t="shared" si="10"/>
        <v>4.074402125775022</v>
      </c>
      <c r="O77" s="115">
        <v>26</v>
      </c>
      <c r="P77" s="115">
        <f>H77/C77*1000</f>
        <v>5.902228086851686</v>
      </c>
      <c r="Q77" s="266">
        <f>I77/C77*1000</f>
        <v>1.5822596470226142</v>
      </c>
      <c r="R77" s="267">
        <f>J77/C77*1000</f>
        <v>1.2098632335911768</v>
      </c>
      <c r="S77" s="267">
        <f>K77/C77*1000</f>
        <v>-1.2064623531032186</v>
      </c>
    </row>
    <row r="78" spans="1:19" ht="14.25" customHeight="1">
      <c r="A78" s="250" t="s">
        <v>473</v>
      </c>
      <c r="B78" s="114" t="s">
        <v>161</v>
      </c>
      <c r="C78" s="255">
        <v>1170051</v>
      </c>
      <c r="D78" s="107">
        <v>11467</v>
      </c>
      <c r="E78" s="107">
        <v>9391</v>
      </c>
      <c r="F78" s="107">
        <v>32</v>
      </c>
      <c r="G78" s="107">
        <v>313</v>
      </c>
      <c r="H78" s="107">
        <v>6979</v>
      </c>
      <c r="I78" s="107">
        <v>2036</v>
      </c>
      <c r="J78" s="107">
        <f>D78-E78</f>
        <v>2076</v>
      </c>
      <c r="K78" s="107">
        <v>-1507</v>
      </c>
      <c r="L78" s="115">
        <f>D78/C78*1000</f>
        <v>9.800427502732786</v>
      </c>
      <c r="M78" s="115">
        <f t="shared" si="10"/>
        <v>8.02614586885529</v>
      </c>
      <c r="N78" s="115">
        <f t="shared" si="10"/>
        <v>2.790616551844423</v>
      </c>
      <c r="O78" s="115">
        <v>26.6</v>
      </c>
      <c r="P78" s="115">
        <f>H78/C78*1000</f>
        <v>5.9646972653328785</v>
      </c>
      <c r="Q78" s="266">
        <f>I78/C78*1000</f>
        <v>1.7400950898721508</v>
      </c>
      <c r="R78" s="267">
        <f>J78/C78*1000</f>
        <v>1.7742816338774978</v>
      </c>
      <c r="S78" s="267">
        <f>K78/C78*1000</f>
        <v>-1.2879780454014398</v>
      </c>
    </row>
    <row r="79" spans="1:19" ht="14.25" customHeight="1">
      <c r="A79" s="250" t="s">
        <v>474</v>
      </c>
      <c r="B79" s="114" t="s">
        <v>160</v>
      </c>
      <c r="C79" s="255">
        <v>1172151</v>
      </c>
      <c r="D79" s="107">
        <v>11342</v>
      </c>
      <c r="E79" s="107">
        <v>9440</v>
      </c>
      <c r="F79" s="107">
        <v>40</v>
      </c>
      <c r="G79" s="107">
        <v>288</v>
      </c>
      <c r="H79" s="107">
        <v>6921</v>
      </c>
      <c r="I79" s="107">
        <v>2241</v>
      </c>
      <c r="J79" s="107">
        <f>D79-E79</f>
        <v>1902</v>
      </c>
      <c r="K79" s="107">
        <v>-2420</v>
      </c>
      <c r="L79" s="115">
        <f>D79/C79*1000</f>
        <v>9.676227721513696</v>
      </c>
      <c r="M79" s="115">
        <f t="shared" si="10"/>
        <v>8.053569889886202</v>
      </c>
      <c r="N79" s="115">
        <f t="shared" si="10"/>
        <v>3.5267148651031563</v>
      </c>
      <c r="O79" s="115">
        <v>24.8</v>
      </c>
      <c r="P79" s="115">
        <f>H79/C79*1000</f>
        <v>5.904529365243898</v>
      </c>
      <c r="Q79" s="266">
        <f>I79/C79*1000</f>
        <v>1.911869716444383</v>
      </c>
      <c r="R79" s="267">
        <f>J79/C79*1000</f>
        <v>1.622657831627495</v>
      </c>
      <c r="S79" s="267">
        <f>K79/C79*1000</f>
        <v>-2.064580416686929</v>
      </c>
    </row>
    <row r="80" spans="1:19" ht="14.25" customHeight="1">
      <c r="A80" s="105"/>
      <c r="B80" s="114"/>
      <c r="C80" s="255"/>
      <c r="D80" s="107"/>
      <c r="E80" s="107"/>
      <c r="F80" s="107"/>
      <c r="G80" s="107"/>
      <c r="H80" s="107"/>
      <c r="I80" s="107"/>
      <c r="J80" s="107"/>
      <c r="K80" s="107"/>
      <c r="L80" s="115"/>
      <c r="M80" s="115"/>
      <c r="N80" s="115"/>
      <c r="O80" s="115"/>
      <c r="P80" s="115"/>
      <c r="Q80" s="266"/>
      <c r="R80" s="267" t="s">
        <v>160</v>
      </c>
      <c r="S80" s="267" t="s">
        <v>160</v>
      </c>
    </row>
    <row r="81" spans="1:19" ht="14.25" customHeight="1">
      <c r="A81" s="250" t="s">
        <v>475</v>
      </c>
      <c r="B81" s="114" t="s">
        <v>160</v>
      </c>
      <c r="C81" s="255">
        <v>1171956</v>
      </c>
      <c r="D81" s="107">
        <v>10886</v>
      </c>
      <c r="E81" s="107">
        <v>9584</v>
      </c>
      <c r="F81" s="107">
        <v>42</v>
      </c>
      <c r="G81" s="107">
        <v>305</v>
      </c>
      <c r="H81" s="107">
        <v>6537</v>
      </c>
      <c r="I81" s="107">
        <v>2208</v>
      </c>
      <c r="J81" s="107">
        <f>D81-E81</f>
        <v>1302</v>
      </c>
      <c r="K81" s="107">
        <v>-1594</v>
      </c>
      <c r="L81" s="115">
        <f>D81/C81*1000</f>
        <v>9.288744628637936</v>
      </c>
      <c r="M81" s="115">
        <f>E81/C81*1000</f>
        <v>8.177781418415025</v>
      </c>
      <c r="N81" s="115">
        <f>F81/D81*1000</f>
        <v>3.858166452324086</v>
      </c>
      <c r="O81" s="115">
        <v>27.3</v>
      </c>
      <c r="P81" s="115">
        <f>H81/C81*1000</f>
        <v>5.577854458699814</v>
      </c>
      <c r="Q81" s="266">
        <f>I81/C81*1000</f>
        <v>1.8840297758618925</v>
      </c>
      <c r="R81" s="267">
        <f>J81/C81*1000</f>
        <v>1.1109632102229094</v>
      </c>
      <c r="S81" s="267">
        <f>K81/C81*1000</f>
        <v>-1.3601193218858045</v>
      </c>
    </row>
    <row r="82" spans="1:19" s="253" customFormat="1" ht="14.25" customHeight="1">
      <c r="A82" s="251" t="s">
        <v>476</v>
      </c>
      <c r="B82" s="252" t="s">
        <v>160</v>
      </c>
      <c r="C82" s="256">
        <v>1170152</v>
      </c>
      <c r="D82" s="257">
        <v>10906</v>
      </c>
      <c r="E82" s="257">
        <v>10068</v>
      </c>
      <c r="F82" s="257">
        <v>40</v>
      </c>
      <c r="G82" s="257">
        <v>291</v>
      </c>
      <c r="H82" s="257">
        <v>6274</v>
      </c>
      <c r="I82" s="257">
        <v>2160</v>
      </c>
      <c r="J82" s="257">
        <f>D82-E82</f>
        <v>838</v>
      </c>
      <c r="K82" s="257">
        <v>-2647</v>
      </c>
      <c r="L82" s="254">
        <f>D82/C82*1000</f>
        <v>9.320156697591424</v>
      </c>
      <c r="M82" s="254">
        <f>E82/C82*1000</f>
        <v>8.60401041915922</v>
      </c>
      <c r="N82" s="254">
        <f>F82/D82*1000</f>
        <v>3.6677058499908304</v>
      </c>
      <c r="O82" s="254">
        <v>26</v>
      </c>
      <c r="P82" s="254">
        <f>H82/C82*1000</f>
        <v>5.361696600099816</v>
      </c>
      <c r="Q82" s="384">
        <f>I82/C82*1000</f>
        <v>1.8459140350997136</v>
      </c>
      <c r="R82" s="385">
        <f>J82/C82*1000</f>
        <v>0.7161462784322037</v>
      </c>
      <c r="S82" s="385">
        <f>K82/C82*1000</f>
        <v>-2.2620992828282134</v>
      </c>
    </row>
    <row r="83" spans="1:19" ht="14.25" customHeight="1">
      <c r="A83" s="84" t="s">
        <v>477</v>
      </c>
      <c r="B83" s="117"/>
      <c r="S83" s="119"/>
    </row>
    <row r="84" spans="1:19" ht="14.25" customHeight="1">
      <c r="A84" s="113" t="s">
        <v>185</v>
      </c>
      <c r="B84" s="113"/>
      <c r="S84" s="119"/>
    </row>
    <row r="85" spans="1:19" ht="14.25" customHeight="1">
      <c r="A85" s="104" t="s">
        <v>186</v>
      </c>
      <c r="S85" s="119"/>
    </row>
    <row r="86" ht="14.25">
      <c r="S86" s="119"/>
    </row>
    <row r="87" ht="14.25">
      <c r="S87" s="119"/>
    </row>
    <row r="88" ht="14.25">
      <c r="S88" s="119"/>
    </row>
    <row r="89" ht="14.25">
      <c r="S89" s="119"/>
    </row>
    <row r="90" ht="14.25">
      <c r="S90" s="119"/>
    </row>
    <row r="91" ht="14.25">
      <c r="S91" s="119"/>
    </row>
    <row r="92" ht="14.25">
      <c r="S92" s="119"/>
    </row>
    <row r="93" ht="14.25">
      <c r="S93" s="119"/>
    </row>
    <row r="94" ht="14.25">
      <c r="S94" s="119"/>
    </row>
    <row r="95" ht="14.25">
      <c r="S95" s="119"/>
    </row>
    <row r="96" ht="14.25">
      <c r="S96" s="119"/>
    </row>
    <row r="97" ht="14.25">
      <c r="S97" s="119"/>
    </row>
    <row r="98" ht="14.25">
      <c r="S98" s="119"/>
    </row>
    <row r="99" ht="14.25">
      <c r="S99" s="119"/>
    </row>
    <row r="100" ht="14.25">
      <c r="S100" s="119"/>
    </row>
    <row r="101" ht="14.25">
      <c r="S101" s="119"/>
    </row>
    <row r="102" ht="14.25">
      <c r="S102" s="119"/>
    </row>
    <row r="103" ht="14.25">
      <c r="S103" s="119"/>
    </row>
    <row r="104" ht="14.25">
      <c r="S104" s="119"/>
    </row>
    <row r="105" ht="14.25">
      <c r="S105" s="119"/>
    </row>
    <row r="106" ht="14.25">
      <c r="S106" s="119"/>
    </row>
    <row r="107" ht="14.25">
      <c r="S107" s="119"/>
    </row>
    <row r="108" ht="14.25">
      <c r="S108" s="119"/>
    </row>
    <row r="109" ht="14.25">
      <c r="S109" s="119"/>
    </row>
    <row r="110" ht="14.25">
      <c r="S110" s="119"/>
    </row>
    <row r="111" ht="14.25">
      <c r="S111" s="119"/>
    </row>
    <row r="112" ht="14.25">
      <c r="S112" s="119"/>
    </row>
    <row r="113" ht="14.25">
      <c r="S113" s="119"/>
    </row>
    <row r="114" ht="14.25">
      <c r="S114" s="119"/>
    </row>
    <row r="115" ht="14.25">
      <c r="S115" s="119"/>
    </row>
    <row r="116" ht="14.25">
      <c r="S116" s="119"/>
    </row>
    <row r="117" ht="14.25">
      <c r="S117" s="119"/>
    </row>
    <row r="118" ht="14.25">
      <c r="S118" s="119"/>
    </row>
    <row r="119" ht="14.25">
      <c r="S119" s="119"/>
    </row>
    <row r="120" ht="14.25">
      <c r="S120" s="119"/>
    </row>
    <row r="121" ht="14.25">
      <c r="S121" s="119"/>
    </row>
    <row r="122" ht="14.25">
      <c r="S122" s="119"/>
    </row>
    <row r="123" ht="14.25">
      <c r="S123" s="119"/>
    </row>
    <row r="124" ht="14.25">
      <c r="S124" s="119"/>
    </row>
    <row r="125" ht="14.25">
      <c r="S125" s="119"/>
    </row>
    <row r="126" ht="14.25">
      <c r="S126" s="119"/>
    </row>
    <row r="127" ht="14.25">
      <c r="S127" s="119"/>
    </row>
    <row r="128" ht="14.25">
      <c r="S128" s="119"/>
    </row>
    <row r="129" ht="14.25">
      <c r="S129" s="119"/>
    </row>
    <row r="130" ht="14.25">
      <c r="S130" s="119"/>
    </row>
    <row r="131" ht="14.25">
      <c r="S131" s="119"/>
    </row>
    <row r="132" ht="14.25">
      <c r="S132" s="119"/>
    </row>
    <row r="133" ht="14.25">
      <c r="S133" s="119"/>
    </row>
    <row r="134" ht="14.25">
      <c r="S134" s="119"/>
    </row>
    <row r="135" ht="14.25">
      <c r="S135" s="119"/>
    </row>
    <row r="136" ht="14.25">
      <c r="S136" s="119"/>
    </row>
    <row r="137" ht="14.25">
      <c r="S137" s="119"/>
    </row>
    <row r="138" ht="14.25">
      <c r="S138" s="119"/>
    </row>
    <row r="139" ht="14.25">
      <c r="S139" s="119"/>
    </row>
    <row r="140" ht="14.25">
      <c r="S140" s="119"/>
    </row>
    <row r="141" ht="14.25">
      <c r="S141" s="119"/>
    </row>
    <row r="142" ht="14.25">
      <c r="S142" s="119"/>
    </row>
    <row r="143" ht="14.25">
      <c r="S143" s="119"/>
    </row>
    <row r="144" ht="14.25">
      <c r="S144" s="119"/>
    </row>
    <row r="145" ht="14.25">
      <c r="S145" s="119"/>
    </row>
    <row r="146" ht="14.25">
      <c r="S146" s="119"/>
    </row>
    <row r="147" ht="14.25">
      <c r="S147" s="119"/>
    </row>
    <row r="148" ht="14.25">
      <c r="S148" s="119"/>
    </row>
    <row r="149" ht="14.25">
      <c r="S149" s="119"/>
    </row>
    <row r="150" ht="14.25">
      <c r="S150" s="119"/>
    </row>
    <row r="151" ht="14.25">
      <c r="S151" s="119"/>
    </row>
    <row r="152" ht="14.25">
      <c r="S152" s="119"/>
    </row>
    <row r="153" ht="14.25">
      <c r="S153" s="119"/>
    </row>
    <row r="154" ht="14.25">
      <c r="S154" s="119"/>
    </row>
    <row r="155" ht="14.25">
      <c r="S155" s="119"/>
    </row>
    <row r="156" ht="14.25">
      <c r="S156" s="119"/>
    </row>
    <row r="157" ht="14.25">
      <c r="S157" s="119"/>
    </row>
    <row r="158" ht="14.25">
      <c r="S158" s="119"/>
    </row>
    <row r="159" ht="14.25">
      <c r="S159" s="119"/>
    </row>
    <row r="160" ht="14.25">
      <c r="S160" s="119"/>
    </row>
    <row r="161" ht="14.25">
      <c r="S161" s="119"/>
    </row>
    <row r="162" ht="14.25">
      <c r="S162" s="119"/>
    </row>
    <row r="163" ht="14.25">
      <c r="S163" s="119"/>
    </row>
    <row r="164" ht="14.25">
      <c r="S164" s="119"/>
    </row>
    <row r="165" ht="14.25">
      <c r="S165" s="119"/>
    </row>
    <row r="166" ht="14.25">
      <c r="S166" s="119"/>
    </row>
    <row r="167" ht="14.25">
      <c r="S167" s="119"/>
    </row>
    <row r="168" ht="14.25">
      <c r="S168" s="119"/>
    </row>
    <row r="169" ht="14.25">
      <c r="S169" s="119"/>
    </row>
    <row r="170" ht="14.25">
      <c r="S170" s="119"/>
    </row>
    <row r="171" ht="14.25">
      <c r="S171" s="119"/>
    </row>
    <row r="172" ht="14.25">
      <c r="S172" s="119"/>
    </row>
    <row r="173" ht="14.25">
      <c r="S173" s="119"/>
    </row>
    <row r="174" ht="14.25">
      <c r="S174" s="119"/>
    </row>
    <row r="175" ht="14.25">
      <c r="S175" s="119"/>
    </row>
    <row r="176" ht="14.25">
      <c r="S176" s="119"/>
    </row>
    <row r="177" ht="14.25">
      <c r="S177" s="119"/>
    </row>
    <row r="178" ht="14.25">
      <c r="S178" s="119"/>
    </row>
    <row r="179" ht="14.25">
      <c r="S179" s="119"/>
    </row>
    <row r="180" ht="14.25">
      <c r="S180" s="119"/>
    </row>
    <row r="181" ht="14.25">
      <c r="S181" s="119"/>
    </row>
    <row r="182" ht="14.25">
      <c r="S182" s="119"/>
    </row>
    <row r="183" ht="14.25">
      <c r="S183" s="119"/>
    </row>
    <row r="184" ht="14.25">
      <c r="S184" s="119"/>
    </row>
    <row r="185" ht="14.25">
      <c r="S185" s="119"/>
    </row>
    <row r="186" ht="14.25">
      <c r="S186" s="119"/>
    </row>
    <row r="187" ht="14.25">
      <c r="S187" s="119"/>
    </row>
    <row r="188" ht="14.25">
      <c r="S188" s="119"/>
    </row>
    <row r="189" ht="14.25">
      <c r="S189" s="119"/>
    </row>
    <row r="190" ht="14.25">
      <c r="S190" s="119"/>
    </row>
    <row r="191" ht="14.25">
      <c r="S191" s="119"/>
    </row>
    <row r="192" ht="14.25">
      <c r="S192" s="119"/>
    </row>
    <row r="193" ht="14.25">
      <c r="S193" s="119"/>
    </row>
    <row r="194" ht="14.25">
      <c r="S194" s="119"/>
    </row>
    <row r="195" ht="14.25">
      <c r="S195" s="119"/>
    </row>
    <row r="196" ht="14.25">
      <c r="S196" s="119"/>
    </row>
    <row r="197" ht="14.25">
      <c r="S197" s="119"/>
    </row>
    <row r="198" ht="14.25">
      <c r="S198" s="119"/>
    </row>
    <row r="199" ht="14.25">
      <c r="S199" s="119"/>
    </row>
    <row r="200" ht="14.25">
      <c r="S200" s="119"/>
    </row>
  </sheetData>
  <sheetProtection/>
  <mergeCells count="19">
    <mergeCell ref="K5:K7"/>
    <mergeCell ref="L5:L7"/>
    <mergeCell ref="M5:M7"/>
    <mergeCell ref="N5:N7"/>
    <mergeCell ref="S5:S7"/>
    <mergeCell ref="O5:O7"/>
    <mergeCell ref="P5:P7"/>
    <mergeCell ref="Q5:Q7"/>
    <mergeCell ref="R5:R7"/>
    <mergeCell ref="A2:S2"/>
    <mergeCell ref="A3:S3"/>
    <mergeCell ref="A5:B7"/>
    <mergeCell ref="C5:C7"/>
    <mergeCell ref="D5:D7"/>
    <mergeCell ref="E5:E7"/>
    <mergeCell ref="G5:G7"/>
    <mergeCell ref="H5:H7"/>
    <mergeCell ref="I5:I7"/>
    <mergeCell ref="J5:J7"/>
  </mergeCells>
  <printOptions/>
  <pageMargins left="0.9055118110236221" right="0.31496062992125984" top="0.5118110236220472" bottom="0.5118110236220472" header="0.5118110236220472" footer="0.5118110236220472"/>
  <pageSetup fitToHeight="1" fitToWidth="1" horizontalDpi="600" verticalDpi="600" orientation="landscape" paperSize="8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9"/>
  <sheetViews>
    <sheetView zoomScalePageLayoutView="0" workbookViewId="0" topLeftCell="A1">
      <selection activeCell="A1" sqref="A1"/>
    </sheetView>
  </sheetViews>
  <sheetFormatPr defaultColWidth="10.59765625" defaultRowHeight="15"/>
  <cols>
    <col min="1" max="1" width="2.59765625" style="34" customWidth="1"/>
    <col min="2" max="2" width="9.3984375" style="34" customWidth="1"/>
    <col min="3" max="3" width="13.5" style="155" customWidth="1"/>
    <col min="4" max="11" width="13.09765625" style="155" customWidth="1"/>
    <col min="12" max="16" width="13.09765625" style="156" customWidth="1"/>
    <col min="17" max="17" width="13.09765625" style="157" customWidth="1"/>
    <col min="18" max="19" width="13.09765625" style="156" customWidth="1"/>
    <col min="20" max="16384" width="10.59765625" style="34" customWidth="1"/>
  </cols>
  <sheetData>
    <row r="1" spans="1:19" s="63" customFormat="1" ht="19.5" customHeight="1">
      <c r="A1" s="62" t="s">
        <v>199</v>
      </c>
      <c r="C1" s="121"/>
      <c r="D1" s="121"/>
      <c r="E1" s="121"/>
      <c r="F1" s="121"/>
      <c r="G1" s="121"/>
      <c r="H1" s="121"/>
      <c r="I1" s="121"/>
      <c r="J1" s="121"/>
      <c r="K1" s="121"/>
      <c r="L1" s="122"/>
      <c r="M1" s="122"/>
      <c r="N1" s="122"/>
      <c r="O1" s="122"/>
      <c r="P1" s="122"/>
      <c r="Q1" s="123"/>
      <c r="R1" s="122"/>
      <c r="S1" s="124" t="s">
        <v>200</v>
      </c>
    </row>
    <row r="2" spans="1:19" ht="19.5" customHeight="1">
      <c r="A2" s="480" t="s">
        <v>201</v>
      </c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</row>
    <row r="3" spans="2:19" ht="19.5" customHeight="1">
      <c r="B3" s="68"/>
      <c r="C3" s="125"/>
      <c r="D3" s="125"/>
      <c r="E3" s="125"/>
      <c r="F3" s="125"/>
      <c r="G3" s="125"/>
      <c r="H3" s="125"/>
      <c r="I3" s="125" t="s">
        <v>202</v>
      </c>
      <c r="J3" s="125"/>
      <c r="K3" s="125"/>
      <c r="L3" s="126"/>
      <c r="M3" s="126"/>
      <c r="N3" s="126"/>
      <c r="O3" s="126"/>
      <c r="P3" s="126"/>
      <c r="Q3" s="127"/>
      <c r="R3" s="126"/>
      <c r="S3" s="126"/>
    </row>
    <row r="4" spans="1:19" ht="19.5" customHeight="1" thickBot="1">
      <c r="A4" s="84"/>
      <c r="C4" s="128"/>
      <c r="D4" s="128"/>
      <c r="E4" s="128"/>
      <c r="F4" s="128"/>
      <c r="G4" s="128"/>
      <c r="H4" s="128"/>
      <c r="I4" s="128"/>
      <c r="J4" s="128"/>
      <c r="K4" s="128"/>
      <c r="L4" s="129"/>
      <c r="M4" s="129"/>
      <c r="N4" s="129"/>
      <c r="O4" s="129"/>
      <c r="P4" s="129"/>
      <c r="Q4" s="130"/>
      <c r="R4" s="129"/>
      <c r="S4" s="131" t="s">
        <v>187</v>
      </c>
    </row>
    <row r="5" spans="1:19" ht="15" customHeight="1">
      <c r="A5" s="467" t="s">
        <v>203</v>
      </c>
      <c r="B5" s="469"/>
      <c r="C5" s="507" t="s">
        <v>188</v>
      </c>
      <c r="D5" s="507" t="s">
        <v>189</v>
      </c>
      <c r="E5" s="508" t="s">
        <v>190</v>
      </c>
      <c r="F5" s="132"/>
      <c r="G5" s="507" t="s">
        <v>191</v>
      </c>
      <c r="H5" s="507" t="s">
        <v>192</v>
      </c>
      <c r="I5" s="507" t="s">
        <v>193</v>
      </c>
      <c r="J5" s="508" t="s">
        <v>194</v>
      </c>
      <c r="K5" s="515" t="s">
        <v>195</v>
      </c>
      <c r="L5" s="518" t="s">
        <v>204</v>
      </c>
      <c r="M5" s="521" t="s">
        <v>205</v>
      </c>
      <c r="N5" s="521" t="s">
        <v>206</v>
      </c>
      <c r="O5" s="521" t="s">
        <v>207</v>
      </c>
      <c r="P5" s="521" t="s">
        <v>208</v>
      </c>
      <c r="Q5" s="524" t="s">
        <v>209</v>
      </c>
      <c r="R5" s="514" t="s">
        <v>210</v>
      </c>
      <c r="S5" s="511" t="s">
        <v>211</v>
      </c>
    </row>
    <row r="6" spans="1:19" ht="15" customHeight="1">
      <c r="A6" s="505"/>
      <c r="B6" s="506"/>
      <c r="C6" s="497"/>
      <c r="D6" s="497"/>
      <c r="E6" s="509"/>
      <c r="F6" s="133" t="s">
        <v>478</v>
      </c>
      <c r="G6" s="497"/>
      <c r="H6" s="497"/>
      <c r="I6" s="497"/>
      <c r="J6" s="509"/>
      <c r="K6" s="516"/>
      <c r="L6" s="519"/>
      <c r="M6" s="522"/>
      <c r="N6" s="522"/>
      <c r="O6" s="522"/>
      <c r="P6" s="522"/>
      <c r="Q6" s="525"/>
      <c r="R6" s="503"/>
      <c r="S6" s="512"/>
    </row>
    <row r="7" spans="1:19" ht="15" customHeight="1">
      <c r="A7" s="470"/>
      <c r="B7" s="471"/>
      <c r="C7" s="498"/>
      <c r="D7" s="498"/>
      <c r="E7" s="510"/>
      <c r="F7" s="134" t="s">
        <v>196</v>
      </c>
      <c r="G7" s="498"/>
      <c r="H7" s="498"/>
      <c r="I7" s="498"/>
      <c r="J7" s="510"/>
      <c r="K7" s="517"/>
      <c r="L7" s="520"/>
      <c r="M7" s="523"/>
      <c r="N7" s="523"/>
      <c r="O7" s="523"/>
      <c r="P7" s="523"/>
      <c r="Q7" s="526"/>
      <c r="R7" s="504"/>
      <c r="S7" s="513"/>
    </row>
    <row r="8" spans="1:19" ht="15" customHeight="1">
      <c r="A8" s="135"/>
      <c r="B8" s="136"/>
      <c r="C8" s="137"/>
      <c r="D8" s="137"/>
      <c r="E8" s="137"/>
      <c r="F8" s="138"/>
      <c r="G8" s="137"/>
      <c r="H8" s="139" t="s">
        <v>159</v>
      </c>
      <c r="I8" s="139" t="s">
        <v>159</v>
      </c>
      <c r="J8" s="137"/>
      <c r="K8" s="138"/>
      <c r="L8" s="140"/>
      <c r="M8" s="141"/>
      <c r="N8" s="141"/>
      <c r="O8" s="141"/>
      <c r="P8" s="131" t="s">
        <v>212</v>
      </c>
      <c r="Q8" s="142" t="s">
        <v>212</v>
      </c>
      <c r="R8" s="143"/>
      <c r="S8" s="143"/>
    </row>
    <row r="9" spans="1:19" s="238" customFormat="1" ht="15" customHeight="1">
      <c r="A9" s="460" t="s">
        <v>197</v>
      </c>
      <c r="B9" s="461"/>
      <c r="C9" s="144">
        <f aca="true" t="shared" si="0" ref="C9:K9">SUM(C11:C18,C20,C23,C29,C39,C46,C52,C60,C66)</f>
        <v>1170152</v>
      </c>
      <c r="D9" s="144">
        <f t="shared" si="0"/>
        <v>10906</v>
      </c>
      <c r="E9" s="144">
        <f t="shared" si="0"/>
        <v>10068</v>
      </c>
      <c r="F9" s="144">
        <f t="shared" si="0"/>
        <v>40</v>
      </c>
      <c r="G9" s="144">
        <f t="shared" si="0"/>
        <v>291</v>
      </c>
      <c r="H9" s="144">
        <f t="shared" si="0"/>
        <v>6274</v>
      </c>
      <c r="I9" s="144">
        <f t="shared" si="0"/>
        <v>2160</v>
      </c>
      <c r="J9" s="144">
        <f t="shared" si="0"/>
        <v>838</v>
      </c>
      <c r="K9" s="144">
        <f t="shared" si="0"/>
        <v>-2647</v>
      </c>
      <c r="L9" s="145">
        <f>D9/C9*1000</f>
        <v>9.320156697591424</v>
      </c>
      <c r="M9" s="145">
        <f>E9/C9*1000</f>
        <v>8.60401041915922</v>
      </c>
      <c r="N9" s="145">
        <f>F9/D9*1000</f>
        <v>3.6677058499908304</v>
      </c>
      <c r="O9" s="145">
        <v>26</v>
      </c>
      <c r="P9" s="145">
        <f>H9/C9*1000</f>
        <v>5.361696600099816</v>
      </c>
      <c r="Q9" s="397">
        <f>I9/C9*1000</f>
        <v>1.8459140350997136</v>
      </c>
      <c r="R9" s="145">
        <f>J9/C9*1000</f>
        <v>0.7161462784322037</v>
      </c>
      <c r="S9" s="145">
        <f>K9/C9*1000</f>
        <v>-2.2620992828282134</v>
      </c>
    </row>
    <row r="10" spans="1:19" ht="15" customHeight="1">
      <c r="A10" s="146"/>
      <c r="B10" s="96"/>
      <c r="C10" s="144"/>
      <c r="D10" s="144"/>
      <c r="E10" s="144"/>
      <c r="F10" s="144"/>
      <c r="G10" s="144"/>
      <c r="H10" s="144"/>
      <c r="I10" s="144"/>
      <c r="J10" s="204" t="s">
        <v>160</v>
      </c>
      <c r="K10" s="204"/>
      <c r="L10" s="269" t="s">
        <v>160</v>
      </c>
      <c r="M10" s="269" t="s">
        <v>160</v>
      </c>
      <c r="N10" s="269" t="s">
        <v>160</v>
      </c>
      <c r="O10" s="269" t="s">
        <v>160</v>
      </c>
      <c r="P10" s="269" t="s">
        <v>160</v>
      </c>
      <c r="Q10" s="398" t="s">
        <v>160</v>
      </c>
      <c r="R10" s="269" t="s">
        <v>160</v>
      </c>
      <c r="S10" s="269"/>
    </row>
    <row r="11" spans="1:19" s="238" customFormat="1" ht="15" customHeight="1">
      <c r="A11" s="460" t="s">
        <v>51</v>
      </c>
      <c r="B11" s="527"/>
      <c r="C11" s="268">
        <v>453082</v>
      </c>
      <c r="D11" s="268">
        <v>4503</v>
      </c>
      <c r="E11" s="268">
        <v>3299</v>
      </c>
      <c r="F11" s="268">
        <v>14</v>
      </c>
      <c r="G11" s="268">
        <v>123</v>
      </c>
      <c r="H11" s="268">
        <v>2826</v>
      </c>
      <c r="I11" s="268">
        <v>892</v>
      </c>
      <c r="J11" s="204">
        <v>1204</v>
      </c>
      <c r="K11" s="204">
        <v>-1439</v>
      </c>
      <c r="L11" s="145">
        <f>D11/C11*1000</f>
        <v>9.93859831112249</v>
      </c>
      <c r="M11" s="145">
        <f>E11/C11*1000</f>
        <v>7.28124268896138</v>
      </c>
      <c r="N11" s="145">
        <f>F11/D11*1000</f>
        <v>3.10903841883189</v>
      </c>
      <c r="O11" s="269">
        <v>26.6</v>
      </c>
      <c r="P11" s="145">
        <f>H11/C11*1000</f>
        <v>6.237281551683801</v>
      </c>
      <c r="Q11" s="397">
        <f>I11/C11*1000</f>
        <v>1.968738550637633</v>
      </c>
      <c r="R11" s="145">
        <f>J11/C11*1000</f>
        <v>2.65735562216111</v>
      </c>
      <c r="S11" s="145">
        <f>K11/C11*1000</f>
        <v>-3.1760255318021904</v>
      </c>
    </row>
    <row r="12" spans="1:19" s="238" customFormat="1" ht="15" customHeight="1">
      <c r="A12" s="460" t="s">
        <v>52</v>
      </c>
      <c r="B12" s="527"/>
      <c r="C12" s="268">
        <v>46092</v>
      </c>
      <c r="D12" s="268">
        <v>382</v>
      </c>
      <c r="E12" s="268">
        <v>467</v>
      </c>
      <c r="F12" s="268">
        <v>2</v>
      </c>
      <c r="G12" s="268">
        <v>13</v>
      </c>
      <c r="H12" s="268">
        <v>181</v>
      </c>
      <c r="I12" s="268">
        <v>92</v>
      </c>
      <c r="J12" s="204">
        <v>-85</v>
      </c>
      <c r="K12" s="204">
        <v>-259</v>
      </c>
      <c r="L12" s="145">
        <f aca="true" t="shared" si="1" ref="L12:L18">D12/C12*1000</f>
        <v>8.287772281523909</v>
      </c>
      <c r="M12" s="145">
        <f aca="true" t="shared" si="2" ref="M12:M18">E12/C12*1000</f>
        <v>10.131910092857762</v>
      </c>
      <c r="N12" s="145">
        <f aca="true" t="shared" si="3" ref="N12:N18">F12/D12*1000</f>
        <v>5.235602094240838</v>
      </c>
      <c r="O12" s="269">
        <v>32.9</v>
      </c>
      <c r="P12" s="145">
        <f aca="true" t="shared" si="4" ref="P12:P18">H12/C12*1000</f>
        <v>3.926928751193265</v>
      </c>
      <c r="Q12" s="397">
        <f aca="true" t="shared" si="5" ref="Q12:Q18">I12/C12*1000</f>
        <v>1.996007984031936</v>
      </c>
      <c r="R12" s="145">
        <f aca="true" t="shared" si="6" ref="R12:R18">J12/C12*1000</f>
        <v>-1.844137811333854</v>
      </c>
      <c r="S12" s="145">
        <f aca="true" t="shared" si="7" ref="S12:S18">K12/C12*1000</f>
        <v>-5.619196389829038</v>
      </c>
    </row>
    <row r="13" spans="1:19" s="238" customFormat="1" ht="15" customHeight="1">
      <c r="A13" s="460" t="s">
        <v>53</v>
      </c>
      <c r="B13" s="527"/>
      <c r="C13" s="268">
        <v>107496</v>
      </c>
      <c r="D13" s="268">
        <v>1105</v>
      </c>
      <c r="E13" s="268">
        <v>907</v>
      </c>
      <c r="F13" s="268">
        <v>4</v>
      </c>
      <c r="G13" s="268">
        <v>26</v>
      </c>
      <c r="H13" s="268">
        <v>598</v>
      </c>
      <c r="I13" s="268">
        <v>199</v>
      </c>
      <c r="J13" s="204">
        <v>198</v>
      </c>
      <c r="K13" s="204">
        <v>-346</v>
      </c>
      <c r="L13" s="145">
        <f t="shared" si="1"/>
        <v>10.279452258688694</v>
      </c>
      <c r="M13" s="145">
        <f t="shared" si="2"/>
        <v>8.437523256679318</v>
      </c>
      <c r="N13" s="145">
        <f t="shared" si="3"/>
        <v>3.6199095022624435</v>
      </c>
      <c r="O13" s="269">
        <v>23</v>
      </c>
      <c r="P13" s="145">
        <f t="shared" si="4"/>
        <v>5.562997692937412</v>
      </c>
      <c r="Q13" s="397">
        <f t="shared" si="5"/>
        <v>1.8512316737366972</v>
      </c>
      <c r="R13" s="145">
        <f t="shared" si="6"/>
        <v>1.841929002009377</v>
      </c>
      <c r="S13" s="145">
        <f t="shared" si="7"/>
        <v>-3.2187244176527496</v>
      </c>
    </row>
    <row r="14" spans="1:19" s="238" customFormat="1" ht="15" customHeight="1">
      <c r="A14" s="460" t="s">
        <v>54</v>
      </c>
      <c r="B14" s="527"/>
      <c r="C14" s="268">
        <v>25577</v>
      </c>
      <c r="D14" s="268">
        <v>170</v>
      </c>
      <c r="E14" s="268">
        <v>297</v>
      </c>
      <c r="F14" s="268">
        <v>1</v>
      </c>
      <c r="G14" s="268">
        <v>3</v>
      </c>
      <c r="H14" s="268">
        <v>104</v>
      </c>
      <c r="I14" s="268">
        <v>29</v>
      </c>
      <c r="J14" s="204">
        <v>-127</v>
      </c>
      <c r="K14" s="204">
        <v>108</v>
      </c>
      <c r="L14" s="145">
        <f t="shared" si="1"/>
        <v>6.646596551589319</v>
      </c>
      <c r="M14" s="145">
        <f t="shared" si="2"/>
        <v>11.61199515189428</v>
      </c>
      <c r="N14" s="145">
        <f t="shared" si="3"/>
        <v>5.88235294117647</v>
      </c>
      <c r="O14" s="269">
        <v>17.3</v>
      </c>
      <c r="P14" s="145">
        <f t="shared" si="4"/>
        <v>4.066153184501701</v>
      </c>
      <c r="Q14" s="397">
        <f t="shared" si="5"/>
        <v>1.1338311764475897</v>
      </c>
      <c r="R14" s="145">
        <f t="shared" si="6"/>
        <v>-4.965398600304962</v>
      </c>
      <c r="S14" s="145">
        <f t="shared" si="7"/>
        <v>4.22254369159792</v>
      </c>
    </row>
    <row r="15" spans="1:19" s="238" customFormat="1" ht="15" customHeight="1">
      <c r="A15" s="460" t="s">
        <v>55</v>
      </c>
      <c r="B15" s="527"/>
      <c r="C15" s="268">
        <v>18548</v>
      </c>
      <c r="D15" s="268">
        <v>96</v>
      </c>
      <c r="E15" s="268">
        <v>314</v>
      </c>
      <c r="F15" s="268" t="s">
        <v>491</v>
      </c>
      <c r="G15" s="268">
        <v>4</v>
      </c>
      <c r="H15" s="268">
        <v>56</v>
      </c>
      <c r="I15" s="268">
        <v>17</v>
      </c>
      <c r="J15" s="204">
        <v>-218</v>
      </c>
      <c r="K15" s="204">
        <v>-198</v>
      </c>
      <c r="L15" s="145">
        <f t="shared" si="1"/>
        <v>5.175760189777874</v>
      </c>
      <c r="M15" s="145">
        <f t="shared" si="2"/>
        <v>16.929048954065127</v>
      </c>
      <c r="N15" s="269" t="s">
        <v>491</v>
      </c>
      <c r="O15" s="269">
        <v>40</v>
      </c>
      <c r="P15" s="145">
        <f t="shared" si="4"/>
        <v>3.019193444037093</v>
      </c>
      <c r="Q15" s="397">
        <f t="shared" si="5"/>
        <v>0.9165408669398317</v>
      </c>
      <c r="R15" s="145">
        <f t="shared" si="6"/>
        <v>-11.753288764287253</v>
      </c>
      <c r="S15" s="145">
        <f t="shared" si="7"/>
        <v>-10.675005391416864</v>
      </c>
    </row>
    <row r="16" spans="1:19" s="238" customFormat="1" ht="15" customHeight="1">
      <c r="A16" s="460" t="s">
        <v>56</v>
      </c>
      <c r="B16" s="527"/>
      <c r="C16" s="268">
        <v>66668</v>
      </c>
      <c r="D16" s="268">
        <v>508</v>
      </c>
      <c r="E16" s="268">
        <v>649</v>
      </c>
      <c r="F16" s="268">
        <v>1</v>
      </c>
      <c r="G16" s="268">
        <v>19</v>
      </c>
      <c r="H16" s="268">
        <v>315</v>
      </c>
      <c r="I16" s="268">
        <v>154</v>
      </c>
      <c r="J16" s="204">
        <v>-141</v>
      </c>
      <c r="K16" s="204">
        <v>-333</v>
      </c>
      <c r="L16" s="145">
        <f t="shared" si="1"/>
        <v>7.619847603047939</v>
      </c>
      <c r="M16" s="145">
        <f t="shared" si="2"/>
        <v>9.734805303893921</v>
      </c>
      <c r="N16" s="145">
        <f t="shared" si="3"/>
        <v>1.968503937007874</v>
      </c>
      <c r="O16" s="269">
        <v>36.1</v>
      </c>
      <c r="P16" s="145">
        <f t="shared" si="4"/>
        <v>4.724905501889962</v>
      </c>
      <c r="Q16" s="397">
        <f t="shared" si="5"/>
        <v>2.3099538009239815</v>
      </c>
      <c r="R16" s="145">
        <f t="shared" si="6"/>
        <v>-2.114957700845983</v>
      </c>
      <c r="S16" s="145">
        <f t="shared" si="7"/>
        <v>-4.994900101997961</v>
      </c>
    </row>
    <row r="17" spans="1:19" s="238" customFormat="1" ht="15" customHeight="1">
      <c r="A17" s="460" t="s">
        <v>57</v>
      </c>
      <c r="B17" s="527"/>
      <c r="C17" s="268">
        <v>24942</v>
      </c>
      <c r="D17" s="268">
        <v>198</v>
      </c>
      <c r="E17" s="268">
        <v>284</v>
      </c>
      <c r="F17" s="268">
        <v>1</v>
      </c>
      <c r="G17" s="268">
        <v>4</v>
      </c>
      <c r="H17" s="268">
        <v>116</v>
      </c>
      <c r="I17" s="268">
        <v>39</v>
      </c>
      <c r="J17" s="204">
        <v>-86</v>
      </c>
      <c r="K17" s="204">
        <v>-123</v>
      </c>
      <c r="L17" s="145">
        <f t="shared" si="1"/>
        <v>7.938417127736349</v>
      </c>
      <c r="M17" s="145">
        <f t="shared" si="2"/>
        <v>11.386416486248095</v>
      </c>
      <c r="N17" s="145">
        <f t="shared" si="3"/>
        <v>5.050505050505051</v>
      </c>
      <c r="O17" s="269">
        <v>19.8</v>
      </c>
      <c r="P17" s="145">
        <f t="shared" si="4"/>
        <v>4.650789832411194</v>
      </c>
      <c r="Q17" s="397">
        <f t="shared" si="5"/>
        <v>1.5636276160692808</v>
      </c>
      <c r="R17" s="145">
        <f t="shared" si="6"/>
        <v>-3.447999358511747</v>
      </c>
      <c r="S17" s="145">
        <f t="shared" si="7"/>
        <v>-4.931440942987732</v>
      </c>
    </row>
    <row r="18" spans="1:19" s="238" customFormat="1" ht="15" customHeight="1">
      <c r="A18" s="460" t="s">
        <v>58</v>
      </c>
      <c r="B18" s="527"/>
      <c r="C18" s="268">
        <v>66555</v>
      </c>
      <c r="D18" s="268">
        <v>606</v>
      </c>
      <c r="E18" s="268">
        <v>452</v>
      </c>
      <c r="F18" s="268">
        <v>4</v>
      </c>
      <c r="G18" s="268">
        <v>14</v>
      </c>
      <c r="H18" s="268">
        <v>349</v>
      </c>
      <c r="I18" s="268">
        <v>104</v>
      </c>
      <c r="J18" s="204">
        <v>154</v>
      </c>
      <c r="K18" s="204">
        <v>377</v>
      </c>
      <c r="L18" s="145">
        <f t="shared" si="1"/>
        <v>9.105251295920667</v>
      </c>
      <c r="M18" s="145">
        <f t="shared" si="2"/>
        <v>6.791375554053039</v>
      </c>
      <c r="N18" s="145">
        <f t="shared" si="3"/>
        <v>6.600660066006601</v>
      </c>
      <c r="O18" s="269">
        <v>22.6</v>
      </c>
      <c r="P18" s="145">
        <f t="shared" si="4"/>
        <v>5.243783337089625</v>
      </c>
      <c r="Q18" s="397">
        <f t="shared" si="5"/>
        <v>1.5626173841183983</v>
      </c>
      <c r="R18" s="145">
        <f t="shared" si="6"/>
        <v>2.3138757418676286</v>
      </c>
      <c r="S18" s="145">
        <f t="shared" si="7"/>
        <v>5.664488017429194</v>
      </c>
    </row>
    <row r="19" spans="1:19" ht="15" customHeight="1">
      <c r="A19" s="146"/>
      <c r="B19" s="96"/>
      <c r="C19" s="144"/>
      <c r="D19" s="144"/>
      <c r="E19" s="144"/>
      <c r="F19" s="144"/>
      <c r="G19" s="144"/>
      <c r="H19" s="144"/>
      <c r="I19" s="144"/>
      <c r="J19" s="204" t="s">
        <v>160</v>
      </c>
      <c r="K19" s="204"/>
      <c r="L19" s="269" t="s">
        <v>160</v>
      </c>
      <c r="M19" s="269" t="s">
        <v>160</v>
      </c>
      <c r="N19" s="269" t="s">
        <v>160</v>
      </c>
      <c r="O19" s="269" t="s">
        <v>160</v>
      </c>
      <c r="P19" s="269" t="s">
        <v>160</v>
      </c>
      <c r="Q19" s="398" t="s">
        <v>160</v>
      </c>
      <c r="R19" s="269" t="s">
        <v>160</v>
      </c>
      <c r="S19" s="269"/>
    </row>
    <row r="20" spans="1:19" s="238" customFormat="1" ht="15" customHeight="1">
      <c r="A20" s="460" t="s">
        <v>59</v>
      </c>
      <c r="B20" s="461"/>
      <c r="C20" s="144">
        <f>SUM(C21)</f>
        <v>9822</v>
      </c>
      <c r="D20" s="144">
        <f aca="true" t="shared" si="8" ref="D20:K20">SUM(D21)</f>
        <v>73</v>
      </c>
      <c r="E20" s="144">
        <f t="shared" si="8"/>
        <v>122</v>
      </c>
      <c r="F20" s="144">
        <f t="shared" si="8"/>
        <v>1</v>
      </c>
      <c r="G20" s="144">
        <f t="shared" si="8"/>
        <v>2</v>
      </c>
      <c r="H20" s="144">
        <f t="shared" si="8"/>
        <v>50</v>
      </c>
      <c r="I20" s="144">
        <f t="shared" si="8"/>
        <v>11</v>
      </c>
      <c r="J20" s="144">
        <f t="shared" si="8"/>
        <v>-49</v>
      </c>
      <c r="K20" s="144">
        <f t="shared" si="8"/>
        <v>-1</v>
      </c>
      <c r="L20" s="145">
        <f>D20/C20*1000</f>
        <v>7.432294848299735</v>
      </c>
      <c r="M20" s="145">
        <f>E20/C20*1000</f>
        <v>12.421095499898188</v>
      </c>
      <c r="N20" s="145">
        <f>F20/D20*1000</f>
        <v>13.698630136986301</v>
      </c>
      <c r="O20" s="145">
        <v>26.7</v>
      </c>
      <c r="P20" s="145">
        <f>H20/C20*1000</f>
        <v>5.09061290979434</v>
      </c>
      <c r="Q20" s="397">
        <f>I20/C20*1000</f>
        <v>1.1199348401547544</v>
      </c>
      <c r="R20" s="145">
        <f>J20/C20*1000</f>
        <v>-4.988800651598452</v>
      </c>
      <c r="S20" s="145">
        <f>K20/C20*1000</f>
        <v>-0.10181225819588678</v>
      </c>
    </row>
    <row r="21" spans="1:19" s="242" customFormat="1" ht="15" customHeight="1">
      <c r="A21" s="135"/>
      <c r="B21" s="81" t="s">
        <v>60</v>
      </c>
      <c r="C21" s="389">
        <v>9822</v>
      </c>
      <c r="D21" s="389">
        <v>73</v>
      </c>
      <c r="E21" s="389">
        <v>122</v>
      </c>
      <c r="F21" s="383">
        <v>1</v>
      </c>
      <c r="G21" s="389">
        <v>2</v>
      </c>
      <c r="H21" s="389">
        <v>50</v>
      </c>
      <c r="I21" s="389">
        <v>11</v>
      </c>
      <c r="J21" s="358">
        <v>-49</v>
      </c>
      <c r="K21" s="358">
        <v>-1</v>
      </c>
      <c r="L21" s="381">
        <f>D21/C21*1000</f>
        <v>7.432294848299735</v>
      </c>
      <c r="M21" s="381">
        <f>E21/C21*1000</f>
        <v>12.421095499898188</v>
      </c>
      <c r="N21" s="381">
        <f>F21/D21*1000</f>
        <v>13.698630136986301</v>
      </c>
      <c r="O21" s="387">
        <v>26.7</v>
      </c>
      <c r="P21" s="381">
        <f>H21/C21*1000</f>
        <v>5.09061290979434</v>
      </c>
      <c r="Q21" s="386">
        <f>I21/C21*1000</f>
        <v>1.1199348401547544</v>
      </c>
      <c r="R21" s="381">
        <f>J21/C21*1000</f>
        <v>-4.988800651598452</v>
      </c>
      <c r="S21" s="381">
        <f>K21/C21*1000</f>
        <v>-0.10181225819588678</v>
      </c>
    </row>
    <row r="22" spans="1:19" ht="15" customHeight="1">
      <c r="A22" s="135"/>
      <c r="B22" s="81"/>
      <c r="C22" s="383"/>
      <c r="D22" s="383"/>
      <c r="E22" s="383"/>
      <c r="F22" s="383"/>
      <c r="G22" s="383"/>
      <c r="H22" s="383"/>
      <c r="I22" s="383"/>
      <c r="J22" s="358" t="s">
        <v>160</v>
      </c>
      <c r="K22" s="358"/>
      <c r="L22" s="387" t="s">
        <v>160</v>
      </c>
      <c r="M22" s="387" t="s">
        <v>160</v>
      </c>
      <c r="N22" s="387" t="s">
        <v>160</v>
      </c>
      <c r="O22" s="387" t="s">
        <v>160</v>
      </c>
      <c r="P22" s="387" t="s">
        <v>160</v>
      </c>
      <c r="Q22" s="388" t="s">
        <v>160</v>
      </c>
      <c r="R22" s="387" t="s">
        <v>160</v>
      </c>
      <c r="S22" s="387"/>
    </row>
    <row r="23" spans="1:19" s="238" customFormat="1" ht="15" customHeight="1">
      <c r="A23" s="460" t="s">
        <v>61</v>
      </c>
      <c r="B23" s="461"/>
      <c r="C23" s="144">
        <f>SUM(C24:C27)</f>
        <v>51243</v>
      </c>
      <c r="D23" s="144">
        <f aca="true" t="shared" si="9" ref="D23:K23">SUM(D24:D27)</f>
        <v>583</v>
      </c>
      <c r="E23" s="144">
        <f t="shared" si="9"/>
        <v>400</v>
      </c>
      <c r="F23" s="144">
        <f t="shared" si="9"/>
        <v>2</v>
      </c>
      <c r="G23" s="144">
        <f t="shared" si="9"/>
        <v>12</v>
      </c>
      <c r="H23" s="144">
        <f t="shared" si="9"/>
        <v>267</v>
      </c>
      <c r="I23" s="144">
        <f t="shared" si="9"/>
        <v>89</v>
      </c>
      <c r="J23" s="144">
        <f t="shared" si="9"/>
        <v>183</v>
      </c>
      <c r="K23" s="144">
        <f t="shared" si="9"/>
        <v>232</v>
      </c>
      <c r="L23" s="145">
        <f>D23/C23*1000</f>
        <v>11.37716371016529</v>
      </c>
      <c r="M23" s="145">
        <f aca="true" t="shared" si="10" ref="M23:N25">E23/C23*1000</f>
        <v>7.805944226528501</v>
      </c>
      <c r="N23" s="145">
        <f t="shared" si="10"/>
        <v>3.4305317324185247</v>
      </c>
      <c r="O23" s="145">
        <v>20.2</v>
      </c>
      <c r="P23" s="145">
        <f>H23/C23*1000</f>
        <v>5.2104677712077745</v>
      </c>
      <c r="Q23" s="397">
        <f>I23/C23*1000</f>
        <v>1.7368225904025916</v>
      </c>
      <c r="R23" s="145">
        <f>J23/C23*1000</f>
        <v>3.5712194836367894</v>
      </c>
      <c r="S23" s="145">
        <f>K23/C23*1000</f>
        <v>4.527447651386531</v>
      </c>
    </row>
    <row r="24" spans="1:19" s="242" customFormat="1" ht="15" customHeight="1">
      <c r="A24" s="270"/>
      <c r="B24" s="246" t="s">
        <v>62</v>
      </c>
      <c r="C24" s="389">
        <v>15728</v>
      </c>
      <c r="D24" s="389">
        <v>175</v>
      </c>
      <c r="E24" s="389">
        <v>135</v>
      </c>
      <c r="F24" s="389">
        <v>1</v>
      </c>
      <c r="G24" s="389">
        <v>4</v>
      </c>
      <c r="H24" s="389">
        <v>74</v>
      </c>
      <c r="I24" s="389">
        <v>34</v>
      </c>
      <c r="J24" s="358">
        <v>40</v>
      </c>
      <c r="K24" s="358">
        <v>-104</v>
      </c>
      <c r="L24" s="381">
        <f>D24/C24*1000</f>
        <v>11.126653102746694</v>
      </c>
      <c r="M24" s="381">
        <f t="shared" si="10"/>
        <v>8.583418107833163</v>
      </c>
      <c r="N24" s="381">
        <f t="shared" si="10"/>
        <v>5.714285714285714</v>
      </c>
      <c r="O24" s="387">
        <v>22.3</v>
      </c>
      <c r="P24" s="381">
        <f>H24/C24*1000</f>
        <v>4.704984740590031</v>
      </c>
      <c r="Q24" s="386">
        <f>I24/C24*1000</f>
        <v>2.161749745676501</v>
      </c>
      <c r="R24" s="381">
        <f>J24/C24*1000</f>
        <v>2.5432349949135302</v>
      </c>
      <c r="S24" s="381">
        <f>K24/C24*1000</f>
        <v>-6.612410986775178</v>
      </c>
    </row>
    <row r="25" spans="1:19" s="242" customFormat="1" ht="15" customHeight="1">
      <c r="A25" s="270"/>
      <c r="B25" s="246" t="s">
        <v>63</v>
      </c>
      <c r="C25" s="389">
        <v>15719</v>
      </c>
      <c r="D25" s="389">
        <v>197</v>
      </c>
      <c r="E25" s="389">
        <v>124</v>
      </c>
      <c r="F25" s="389">
        <v>1</v>
      </c>
      <c r="G25" s="389">
        <v>4</v>
      </c>
      <c r="H25" s="389">
        <v>87</v>
      </c>
      <c r="I25" s="389">
        <v>24</v>
      </c>
      <c r="J25" s="358">
        <v>73</v>
      </c>
      <c r="K25" s="358">
        <v>89</v>
      </c>
      <c r="L25" s="381">
        <f>D25/C25*1000</f>
        <v>12.532603855207075</v>
      </c>
      <c r="M25" s="381">
        <f t="shared" si="10"/>
        <v>7.888542528150645</v>
      </c>
      <c r="N25" s="381">
        <f t="shared" si="10"/>
        <v>5.076142131979695</v>
      </c>
      <c r="O25" s="387">
        <v>19.9</v>
      </c>
      <c r="P25" s="381">
        <f>H25/C25*1000</f>
        <v>5.534703225396017</v>
      </c>
      <c r="Q25" s="386">
        <f>I25/C25*1000</f>
        <v>1.5268146828678668</v>
      </c>
      <c r="R25" s="381">
        <f>J25/C25*1000</f>
        <v>4.644061327056429</v>
      </c>
      <c r="S25" s="381">
        <f>K25/C25*1000</f>
        <v>5.661937782301673</v>
      </c>
    </row>
    <row r="26" spans="1:19" s="242" customFormat="1" ht="15" customHeight="1">
      <c r="A26" s="270"/>
      <c r="B26" s="246" t="s">
        <v>64</v>
      </c>
      <c r="C26" s="389">
        <v>14419</v>
      </c>
      <c r="D26" s="389">
        <v>139</v>
      </c>
      <c r="E26" s="389">
        <v>103</v>
      </c>
      <c r="F26" s="389" t="s">
        <v>213</v>
      </c>
      <c r="G26" s="389">
        <v>4</v>
      </c>
      <c r="H26" s="389">
        <v>83</v>
      </c>
      <c r="I26" s="389">
        <v>29</v>
      </c>
      <c r="J26" s="358">
        <v>36</v>
      </c>
      <c r="K26" s="358">
        <v>87</v>
      </c>
      <c r="L26" s="381">
        <f>D26/C26*1000</f>
        <v>9.640058256467162</v>
      </c>
      <c r="M26" s="381">
        <f>E26/C26*1000</f>
        <v>7.143352520979263</v>
      </c>
      <c r="N26" s="387" t="s">
        <v>213</v>
      </c>
      <c r="O26" s="387">
        <v>28</v>
      </c>
      <c r="P26" s="381">
        <f>H26/C26*1000</f>
        <v>5.756293779041542</v>
      </c>
      <c r="Q26" s="386">
        <f>I26/C26*1000</f>
        <v>2.0112351758096954</v>
      </c>
      <c r="R26" s="381">
        <f>J26/C26*1000</f>
        <v>2.496705735487898</v>
      </c>
      <c r="S26" s="381">
        <f>K26/C26*1000</f>
        <v>6.0337055274290865</v>
      </c>
    </row>
    <row r="27" spans="1:19" s="242" customFormat="1" ht="15" customHeight="1">
      <c r="A27" s="270"/>
      <c r="B27" s="246" t="s">
        <v>65</v>
      </c>
      <c r="C27" s="389">
        <v>5377</v>
      </c>
      <c r="D27" s="389">
        <v>72</v>
      </c>
      <c r="E27" s="389">
        <v>38</v>
      </c>
      <c r="F27" s="389" t="s">
        <v>213</v>
      </c>
      <c r="G27" s="389" t="s">
        <v>213</v>
      </c>
      <c r="H27" s="389">
        <v>23</v>
      </c>
      <c r="I27" s="389">
        <v>2</v>
      </c>
      <c r="J27" s="358">
        <v>34</v>
      </c>
      <c r="K27" s="358">
        <v>160</v>
      </c>
      <c r="L27" s="381">
        <f>D27/C27*1000</f>
        <v>13.390366375302214</v>
      </c>
      <c r="M27" s="381">
        <f>E27/C27*1000</f>
        <v>7.067137809187279</v>
      </c>
      <c r="N27" s="387" t="s">
        <v>213</v>
      </c>
      <c r="O27" s="387" t="s">
        <v>198</v>
      </c>
      <c r="P27" s="381">
        <f>H27/C27*1000</f>
        <v>4.277478147665985</v>
      </c>
      <c r="Q27" s="386">
        <f>I27/C27*1000</f>
        <v>0.3719546215361726</v>
      </c>
      <c r="R27" s="381">
        <f>J27/C27*1000</f>
        <v>6.323228566114934</v>
      </c>
      <c r="S27" s="381">
        <f>K27/C27*1000</f>
        <v>29.756369722893808</v>
      </c>
    </row>
    <row r="28" spans="1:19" ht="15" customHeight="1">
      <c r="A28" s="135"/>
      <c r="B28" s="81"/>
      <c r="C28" s="383"/>
      <c r="D28" s="383"/>
      <c r="E28" s="383"/>
      <c r="F28" s="383"/>
      <c r="G28" s="383"/>
      <c r="H28" s="383"/>
      <c r="I28" s="383"/>
      <c r="J28" s="358" t="s">
        <v>160</v>
      </c>
      <c r="K28" s="358"/>
      <c r="L28" s="387" t="s">
        <v>160</v>
      </c>
      <c r="M28" s="387" t="s">
        <v>160</v>
      </c>
      <c r="N28" s="387" t="s">
        <v>160</v>
      </c>
      <c r="O28" s="387" t="s">
        <v>160</v>
      </c>
      <c r="P28" s="387" t="s">
        <v>160</v>
      </c>
      <c r="Q28" s="388" t="s">
        <v>160</v>
      </c>
      <c r="R28" s="387" t="s">
        <v>160</v>
      </c>
      <c r="S28" s="387"/>
    </row>
    <row r="29" spans="1:19" s="238" customFormat="1" ht="15" customHeight="1">
      <c r="A29" s="460" t="s">
        <v>66</v>
      </c>
      <c r="B29" s="461"/>
      <c r="C29" s="144">
        <f>SUM(C30:C37)</f>
        <v>88316</v>
      </c>
      <c r="D29" s="144">
        <f aca="true" t="shared" si="11" ref="D29:K29">SUM(D30:D37)</f>
        <v>1003</v>
      </c>
      <c r="E29" s="144">
        <f t="shared" si="11"/>
        <v>589</v>
      </c>
      <c r="F29" s="144">
        <f t="shared" si="11"/>
        <v>7</v>
      </c>
      <c r="G29" s="144">
        <f t="shared" si="11"/>
        <v>24</v>
      </c>
      <c r="H29" s="144">
        <f t="shared" si="11"/>
        <v>532</v>
      </c>
      <c r="I29" s="144">
        <f t="shared" si="11"/>
        <v>200</v>
      </c>
      <c r="J29" s="144">
        <f t="shared" si="11"/>
        <v>414</v>
      </c>
      <c r="K29" s="144">
        <f t="shared" si="11"/>
        <v>-104</v>
      </c>
      <c r="L29" s="145">
        <f aca="true" t="shared" si="12" ref="L29:L37">D29/C29*1000</f>
        <v>11.356945513836676</v>
      </c>
      <c r="M29" s="145">
        <f>E29/C29*1000</f>
        <v>6.669233208025726</v>
      </c>
      <c r="N29" s="145">
        <f>F29/D29*1000</f>
        <v>6.979062811565304</v>
      </c>
      <c r="O29" s="145">
        <v>23.4</v>
      </c>
      <c r="P29" s="145">
        <f>H29/C29*1000</f>
        <v>6.023823542732914</v>
      </c>
      <c r="Q29" s="397">
        <f>I29/C29*1000</f>
        <v>2.2645953168168846</v>
      </c>
      <c r="R29" s="145">
        <f>J29/C29*1000</f>
        <v>4.687712305810951</v>
      </c>
      <c r="S29" s="145">
        <f>K29/C29*1000</f>
        <v>-1.1775895647447803</v>
      </c>
    </row>
    <row r="30" spans="1:19" s="242" customFormat="1" ht="15" customHeight="1">
      <c r="A30" s="270"/>
      <c r="B30" s="246" t="s">
        <v>67</v>
      </c>
      <c r="C30" s="389">
        <v>12781</v>
      </c>
      <c r="D30" s="389">
        <v>130</v>
      </c>
      <c r="E30" s="389">
        <v>84</v>
      </c>
      <c r="F30" s="389" t="s">
        <v>213</v>
      </c>
      <c r="G30" s="389">
        <v>3</v>
      </c>
      <c r="H30" s="389">
        <v>50</v>
      </c>
      <c r="I30" s="389">
        <v>28</v>
      </c>
      <c r="J30" s="358">
        <v>46</v>
      </c>
      <c r="K30" s="358">
        <v>52</v>
      </c>
      <c r="L30" s="381">
        <f t="shared" si="12"/>
        <v>10.17134809482826</v>
      </c>
      <c r="M30" s="381">
        <f aca="true" t="shared" si="13" ref="M30:M37">E30/C30*1000</f>
        <v>6.572255692042876</v>
      </c>
      <c r="N30" s="387" t="s">
        <v>213</v>
      </c>
      <c r="O30" s="387">
        <v>22.6</v>
      </c>
      <c r="P30" s="381">
        <f aca="true" t="shared" si="14" ref="P30:P36">H30/C30*1000</f>
        <v>3.9120569595493313</v>
      </c>
      <c r="Q30" s="386">
        <f aca="true" t="shared" si="15" ref="Q30:Q35">I30/C30*1000</f>
        <v>2.190751897347625</v>
      </c>
      <c r="R30" s="381">
        <f aca="true" t="shared" si="16" ref="R30:R35">J30/C30*1000</f>
        <v>3.5990924027853843</v>
      </c>
      <c r="S30" s="381">
        <f aca="true" t="shared" si="17" ref="S30:S35">K30/C30*1000</f>
        <v>4.068539237931304</v>
      </c>
    </row>
    <row r="31" spans="1:19" s="242" customFormat="1" ht="15" customHeight="1">
      <c r="A31" s="270"/>
      <c r="B31" s="246" t="s">
        <v>68</v>
      </c>
      <c r="C31" s="389">
        <v>21986</v>
      </c>
      <c r="D31" s="389">
        <v>219</v>
      </c>
      <c r="E31" s="389">
        <v>170</v>
      </c>
      <c r="F31" s="389">
        <v>2</v>
      </c>
      <c r="G31" s="389">
        <v>6</v>
      </c>
      <c r="H31" s="389">
        <v>100</v>
      </c>
      <c r="I31" s="389">
        <v>43</v>
      </c>
      <c r="J31" s="358">
        <v>49</v>
      </c>
      <c r="K31" s="358">
        <v>77</v>
      </c>
      <c r="L31" s="381">
        <f t="shared" si="12"/>
        <v>9.96088419903575</v>
      </c>
      <c r="M31" s="381">
        <f t="shared" si="13"/>
        <v>7.7321932138633676</v>
      </c>
      <c r="N31" s="381">
        <f>F31/D31*1000</f>
        <v>9.1324200913242</v>
      </c>
      <c r="O31" s="387">
        <v>26.7</v>
      </c>
      <c r="P31" s="381">
        <f t="shared" si="14"/>
        <v>4.548348949331393</v>
      </c>
      <c r="Q31" s="386">
        <f t="shared" si="15"/>
        <v>1.9557900482124988</v>
      </c>
      <c r="R31" s="381">
        <f t="shared" si="16"/>
        <v>2.228690985172382</v>
      </c>
      <c r="S31" s="381">
        <f t="shared" si="17"/>
        <v>3.5022286909851723</v>
      </c>
    </row>
    <row r="32" spans="1:19" s="242" customFormat="1" ht="15" customHeight="1">
      <c r="A32" s="270"/>
      <c r="B32" s="246" t="s">
        <v>69</v>
      </c>
      <c r="C32" s="389">
        <v>46078</v>
      </c>
      <c r="D32" s="389">
        <v>596</v>
      </c>
      <c r="E32" s="389">
        <v>245</v>
      </c>
      <c r="F32" s="389">
        <v>3</v>
      </c>
      <c r="G32" s="389">
        <v>14</v>
      </c>
      <c r="H32" s="389">
        <v>348</v>
      </c>
      <c r="I32" s="389">
        <v>123</v>
      </c>
      <c r="J32" s="358">
        <v>351</v>
      </c>
      <c r="K32" s="358">
        <v>-192</v>
      </c>
      <c r="L32" s="381">
        <f t="shared" si="12"/>
        <v>12.934589174877381</v>
      </c>
      <c r="M32" s="381">
        <f t="shared" si="13"/>
        <v>5.317071053431138</v>
      </c>
      <c r="N32" s="381">
        <f>F32/D32*1000</f>
        <v>5.033557046979865</v>
      </c>
      <c r="O32" s="387">
        <v>23</v>
      </c>
      <c r="P32" s="381">
        <f t="shared" si="14"/>
        <v>7.552411128955249</v>
      </c>
      <c r="Q32" s="386">
        <f t="shared" si="15"/>
        <v>2.6693866921307348</v>
      </c>
      <c r="R32" s="381">
        <f t="shared" si="16"/>
        <v>7.617518121446243</v>
      </c>
      <c r="S32" s="381">
        <f t="shared" si="17"/>
        <v>-4.1668475194235866</v>
      </c>
    </row>
    <row r="33" spans="1:19" s="242" customFormat="1" ht="15" customHeight="1">
      <c r="A33" s="270"/>
      <c r="B33" s="246" t="s">
        <v>70</v>
      </c>
      <c r="C33" s="389">
        <v>1178</v>
      </c>
      <c r="D33" s="389">
        <v>10</v>
      </c>
      <c r="E33" s="389">
        <v>8</v>
      </c>
      <c r="F33" s="389" t="s">
        <v>213</v>
      </c>
      <c r="G33" s="389">
        <v>1</v>
      </c>
      <c r="H33" s="389">
        <v>6</v>
      </c>
      <c r="I33" s="389">
        <v>1</v>
      </c>
      <c r="J33" s="358">
        <v>2</v>
      </c>
      <c r="K33" s="358">
        <v>2</v>
      </c>
      <c r="L33" s="381">
        <f t="shared" si="12"/>
        <v>8.488964346349746</v>
      </c>
      <c r="M33" s="381">
        <f t="shared" si="13"/>
        <v>6.791171477079796</v>
      </c>
      <c r="N33" s="387" t="s">
        <v>213</v>
      </c>
      <c r="O33" s="387">
        <v>90.9</v>
      </c>
      <c r="P33" s="381">
        <f t="shared" si="14"/>
        <v>5.093378607809847</v>
      </c>
      <c r="Q33" s="386">
        <f t="shared" si="15"/>
        <v>0.8488964346349746</v>
      </c>
      <c r="R33" s="381">
        <f t="shared" si="16"/>
        <v>1.697792869269949</v>
      </c>
      <c r="S33" s="381">
        <f t="shared" si="17"/>
        <v>1.697792869269949</v>
      </c>
    </row>
    <row r="34" spans="1:19" s="242" customFormat="1" ht="15" customHeight="1">
      <c r="A34" s="270"/>
      <c r="B34" s="246" t="s">
        <v>71</v>
      </c>
      <c r="C34" s="389">
        <v>1335</v>
      </c>
      <c r="D34" s="389">
        <v>8</v>
      </c>
      <c r="E34" s="389">
        <v>22</v>
      </c>
      <c r="F34" s="389" t="s">
        <v>213</v>
      </c>
      <c r="G34" s="389" t="s">
        <v>213</v>
      </c>
      <c r="H34" s="389">
        <v>9</v>
      </c>
      <c r="I34" s="389">
        <v>1</v>
      </c>
      <c r="J34" s="358">
        <v>-14</v>
      </c>
      <c r="K34" s="358">
        <v>-10</v>
      </c>
      <c r="L34" s="381">
        <f t="shared" si="12"/>
        <v>5.992509363295881</v>
      </c>
      <c r="M34" s="381">
        <f t="shared" si="13"/>
        <v>16.47940074906367</v>
      </c>
      <c r="N34" s="387" t="s">
        <v>213</v>
      </c>
      <c r="O34" s="387" t="s">
        <v>198</v>
      </c>
      <c r="P34" s="381">
        <f t="shared" si="14"/>
        <v>6.741573033707866</v>
      </c>
      <c r="Q34" s="386">
        <f t="shared" si="15"/>
        <v>0.7490636704119851</v>
      </c>
      <c r="R34" s="381">
        <f t="shared" si="16"/>
        <v>-10.486891385767791</v>
      </c>
      <c r="S34" s="381">
        <f t="shared" si="17"/>
        <v>-7.49063670411985</v>
      </c>
    </row>
    <row r="35" spans="1:19" s="242" customFormat="1" ht="15" customHeight="1">
      <c r="A35" s="270"/>
      <c r="B35" s="246" t="s">
        <v>72</v>
      </c>
      <c r="C35" s="389">
        <v>3094</v>
      </c>
      <c r="D35" s="389">
        <v>23</v>
      </c>
      <c r="E35" s="389">
        <v>37</v>
      </c>
      <c r="F35" s="389">
        <v>1</v>
      </c>
      <c r="G35" s="389" t="s">
        <v>213</v>
      </c>
      <c r="H35" s="389">
        <v>9</v>
      </c>
      <c r="I35" s="389">
        <v>3</v>
      </c>
      <c r="J35" s="358">
        <v>-14</v>
      </c>
      <c r="K35" s="358">
        <v>-8</v>
      </c>
      <c r="L35" s="381">
        <f t="shared" si="12"/>
        <v>7.433742727860374</v>
      </c>
      <c r="M35" s="381">
        <f t="shared" si="13"/>
        <v>11.958629605688428</v>
      </c>
      <c r="N35" s="381">
        <f>F35/D35*1000</f>
        <v>43.47826086956522</v>
      </c>
      <c r="O35" s="387" t="s">
        <v>213</v>
      </c>
      <c r="P35" s="381">
        <f t="shared" si="14"/>
        <v>2.9088558500323205</v>
      </c>
      <c r="Q35" s="386">
        <f t="shared" si="15"/>
        <v>0.9696186166774402</v>
      </c>
      <c r="R35" s="381">
        <f t="shared" si="16"/>
        <v>-4.524886877828055</v>
      </c>
      <c r="S35" s="381">
        <f t="shared" si="17"/>
        <v>-2.585649644473174</v>
      </c>
    </row>
    <row r="36" spans="1:19" s="242" customFormat="1" ht="15" customHeight="1">
      <c r="A36" s="270"/>
      <c r="B36" s="246" t="s">
        <v>73</v>
      </c>
      <c r="C36" s="389">
        <v>711</v>
      </c>
      <c r="D36" s="389">
        <v>7</v>
      </c>
      <c r="E36" s="389">
        <v>7</v>
      </c>
      <c r="F36" s="389" t="s">
        <v>213</v>
      </c>
      <c r="G36" s="389" t="s">
        <v>213</v>
      </c>
      <c r="H36" s="389">
        <v>6</v>
      </c>
      <c r="I36" s="389" t="s">
        <v>213</v>
      </c>
      <c r="J36" s="358">
        <v>0</v>
      </c>
      <c r="K36" s="358">
        <v>-12</v>
      </c>
      <c r="L36" s="381">
        <f t="shared" si="12"/>
        <v>9.845288326300984</v>
      </c>
      <c r="M36" s="381">
        <f t="shared" si="13"/>
        <v>9.845288326300984</v>
      </c>
      <c r="N36" s="387" t="s">
        <v>213</v>
      </c>
      <c r="O36" s="387" t="s">
        <v>198</v>
      </c>
      <c r="P36" s="381">
        <f t="shared" si="14"/>
        <v>8.438818565400844</v>
      </c>
      <c r="Q36" s="388" t="s">
        <v>213</v>
      </c>
      <c r="R36" s="381">
        <f>J36/C36*1000</f>
        <v>0</v>
      </c>
      <c r="S36" s="381">
        <f>K36/C36*1000</f>
        <v>-16.877637130801688</v>
      </c>
    </row>
    <row r="37" spans="1:19" s="242" customFormat="1" ht="15" customHeight="1">
      <c r="A37" s="270"/>
      <c r="B37" s="246" t="s">
        <v>74</v>
      </c>
      <c r="C37" s="389">
        <v>1153</v>
      </c>
      <c r="D37" s="389">
        <v>10</v>
      </c>
      <c r="E37" s="389">
        <v>16</v>
      </c>
      <c r="F37" s="389">
        <v>1</v>
      </c>
      <c r="G37" s="389" t="s">
        <v>213</v>
      </c>
      <c r="H37" s="389">
        <v>4</v>
      </c>
      <c r="I37" s="389">
        <v>1</v>
      </c>
      <c r="J37" s="358">
        <v>-6</v>
      </c>
      <c r="K37" s="358">
        <v>-13</v>
      </c>
      <c r="L37" s="381">
        <f t="shared" si="12"/>
        <v>8.673026886383347</v>
      </c>
      <c r="M37" s="381">
        <f t="shared" si="13"/>
        <v>13.876843018213355</v>
      </c>
      <c r="N37" s="381">
        <f>F37/D37*1000</f>
        <v>100</v>
      </c>
      <c r="O37" s="387" t="s">
        <v>198</v>
      </c>
      <c r="P37" s="381">
        <f>H37/C37*1000</f>
        <v>3.469210754553339</v>
      </c>
      <c r="Q37" s="386">
        <f>I37/C37*1000</f>
        <v>0.8673026886383347</v>
      </c>
      <c r="R37" s="381">
        <f>J37/C37*1000</f>
        <v>-5.203816131830009</v>
      </c>
      <c r="S37" s="381">
        <f>K37/C37*1000</f>
        <v>-11.274934952298352</v>
      </c>
    </row>
    <row r="38" spans="1:19" ht="15" customHeight="1">
      <c r="A38" s="135"/>
      <c r="B38" s="81"/>
      <c r="C38" s="383"/>
      <c r="D38" s="383"/>
      <c r="E38" s="383"/>
      <c r="F38" s="383"/>
      <c r="G38" s="383"/>
      <c r="H38" s="383"/>
      <c r="I38" s="383"/>
      <c r="J38" s="358" t="s">
        <v>160</v>
      </c>
      <c r="K38" s="358"/>
      <c r="L38" s="387" t="s">
        <v>160</v>
      </c>
      <c r="M38" s="387" t="s">
        <v>160</v>
      </c>
      <c r="N38" s="387" t="s">
        <v>160</v>
      </c>
      <c r="O38" s="387" t="s">
        <v>160</v>
      </c>
      <c r="P38" s="387" t="s">
        <v>160</v>
      </c>
      <c r="Q38" s="388" t="s">
        <v>160</v>
      </c>
      <c r="R38" s="387" t="s">
        <v>160</v>
      </c>
      <c r="S38" s="387"/>
    </row>
    <row r="39" spans="1:19" s="238" customFormat="1" ht="15" customHeight="1">
      <c r="A39" s="460" t="s">
        <v>75</v>
      </c>
      <c r="B39" s="461"/>
      <c r="C39" s="144">
        <f>SUM(C40:C44)</f>
        <v>96333</v>
      </c>
      <c r="D39" s="144">
        <f aca="true" t="shared" si="18" ref="D39:K39">SUM(D40:D44)</f>
        <v>900</v>
      </c>
      <c r="E39" s="144">
        <f t="shared" si="18"/>
        <v>730</v>
      </c>
      <c r="F39" s="144">
        <f t="shared" si="18"/>
        <v>3</v>
      </c>
      <c r="G39" s="144">
        <f t="shared" si="18"/>
        <v>25</v>
      </c>
      <c r="H39" s="144">
        <f t="shared" si="18"/>
        <v>454</v>
      </c>
      <c r="I39" s="144">
        <f t="shared" si="18"/>
        <v>196</v>
      </c>
      <c r="J39" s="144">
        <f t="shared" si="18"/>
        <v>170</v>
      </c>
      <c r="K39" s="144">
        <f t="shared" si="18"/>
        <v>236</v>
      </c>
      <c r="L39" s="145">
        <f aca="true" t="shared" si="19" ref="L39:L44">D39/C39*1000</f>
        <v>9.342592880944224</v>
      </c>
      <c r="M39" s="145">
        <f>E39/C39*1000</f>
        <v>7.577880892321426</v>
      </c>
      <c r="N39" s="145">
        <f>F39/D39*1000</f>
        <v>3.3333333333333335</v>
      </c>
      <c r="O39" s="145">
        <v>27</v>
      </c>
      <c r="P39" s="145">
        <f aca="true" t="shared" si="20" ref="P39:P44">H39/C39*1000</f>
        <v>4.7128190754985315</v>
      </c>
      <c r="Q39" s="397">
        <f aca="true" t="shared" si="21" ref="Q39:Q44">I39/C39*1000</f>
        <v>2.0346091162945203</v>
      </c>
      <c r="R39" s="145">
        <f aca="true" t="shared" si="22" ref="R39:R44">J39/C39*1000</f>
        <v>1.764711988622798</v>
      </c>
      <c r="S39" s="145">
        <f aca="true" t="shared" si="23" ref="S39:S44">K39/C39*1000</f>
        <v>2.449835466558708</v>
      </c>
    </row>
    <row r="40" spans="1:19" s="242" customFormat="1" ht="15" customHeight="1">
      <c r="A40" s="270"/>
      <c r="B40" s="246" t="s">
        <v>76</v>
      </c>
      <c r="C40" s="389">
        <v>35086</v>
      </c>
      <c r="D40" s="389">
        <v>341</v>
      </c>
      <c r="E40" s="389">
        <v>233</v>
      </c>
      <c r="F40" s="389" t="s">
        <v>213</v>
      </c>
      <c r="G40" s="389">
        <v>11</v>
      </c>
      <c r="H40" s="389">
        <v>170</v>
      </c>
      <c r="I40" s="389">
        <v>65</v>
      </c>
      <c r="J40" s="358">
        <v>108</v>
      </c>
      <c r="K40" s="358">
        <v>111</v>
      </c>
      <c r="L40" s="381">
        <f t="shared" si="19"/>
        <v>9.718976229835263</v>
      </c>
      <c r="M40" s="381">
        <f>E40/C40*1000</f>
        <v>6.640825400444621</v>
      </c>
      <c r="N40" s="387" t="s">
        <v>213</v>
      </c>
      <c r="O40" s="387">
        <v>31.3</v>
      </c>
      <c r="P40" s="381">
        <f t="shared" si="20"/>
        <v>4.845237416633415</v>
      </c>
      <c r="Q40" s="386">
        <f t="shared" si="21"/>
        <v>1.8525907769480705</v>
      </c>
      <c r="R40" s="381">
        <f t="shared" si="22"/>
        <v>3.0781508293906406</v>
      </c>
      <c r="S40" s="381">
        <f t="shared" si="23"/>
        <v>3.163655019095936</v>
      </c>
    </row>
    <row r="41" spans="1:19" s="242" customFormat="1" ht="15" customHeight="1">
      <c r="A41" s="270"/>
      <c r="B41" s="246" t="s">
        <v>108</v>
      </c>
      <c r="C41" s="389">
        <v>10584</v>
      </c>
      <c r="D41" s="389">
        <v>87</v>
      </c>
      <c r="E41" s="389">
        <v>115</v>
      </c>
      <c r="F41" s="389" t="s">
        <v>213</v>
      </c>
      <c r="G41" s="389">
        <v>1</v>
      </c>
      <c r="H41" s="389">
        <v>55</v>
      </c>
      <c r="I41" s="389">
        <v>22</v>
      </c>
      <c r="J41" s="358">
        <v>-28</v>
      </c>
      <c r="K41" s="358">
        <v>11</v>
      </c>
      <c r="L41" s="381">
        <f t="shared" si="19"/>
        <v>8.219954648526077</v>
      </c>
      <c r="M41" s="381">
        <f>E41/C41*1000</f>
        <v>10.865457294028722</v>
      </c>
      <c r="N41" s="387" t="s">
        <v>213</v>
      </c>
      <c r="O41" s="387">
        <v>11.4</v>
      </c>
      <c r="P41" s="381">
        <f t="shared" si="20"/>
        <v>5.196523053665911</v>
      </c>
      <c r="Q41" s="386">
        <f t="shared" si="21"/>
        <v>2.078609221466364</v>
      </c>
      <c r="R41" s="381">
        <f t="shared" si="22"/>
        <v>-2.6455026455026456</v>
      </c>
      <c r="S41" s="381">
        <f t="shared" si="23"/>
        <v>1.039304610733182</v>
      </c>
    </row>
    <row r="42" spans="1:19" s="242" customFormat="1" ht="15" customHeight="1">
      <c r="A42" s="270"/>
      <c r="B42" s="246" t="s">
        <v>109</v>
      </c>
      <c r="C42" s="389">
        <v>11260</v>
      </c>
      <c r="D42" s="389">
        <v>92</v>
      </c>
      <c r="E42" s="389">
        <v>119</v>
      </c>
      <c r="F42" s="389" t="s">
        <v>213</v>
      </c>
      <c r="G42" s="389">
        <v>2</v>
      </c>
      <c r="H42" s="389">
        <v>49</v>
      </c>
      <c r="I42" s="389">
        <v>24</v>
      </c>
      <c r="J42" s="358">
        <v>-27</v>
      </c>
      <c r="K42" s="358">
        <v>37</v>
      </c>
      <c r="L42" s="381">
        <f t="shared" si="19"/>
        <v>8.170515097690942</v>
      </c>
      <c r="M42" s="381">
        <f>E42/C42*1000</f>
        <v>10.568383658969804</v>
      </c>
      <c r="N42" s="387" t="s">
        <v>213</v>
      </c>
      <c r="O42" s="387">
        <v>21.3</v>
      </c>
      <c r="P42" s="381">
        <f t="shared" si="20"/>
        <v>4.351687388987567</v>
      </c>
      <c r="Q42" s="386">
        <f t="shared" si="21"/>
        <v>2.1314387211367674</v>
      </c>
      <c r="R42" s="381">
        <f t="shared" si="22"/>
        <v>-2.3978685612788633</v>
      </c>
      <c r="S42" s="381">
        <f t="shared" si="23"/>
        <v>3.285968028419183</v>
      </c>
    </row>
    <row r="43" spans="1:19" s="242" customFormat="1" ht="15" customHeight="1">
      <c r="A43" s="270"/>
      <c r="B43" s="246" t="s">
        <v>110</v>
      </c>
      <c r="C43" s="389">
        <v>12615</v>
      </c>
      <c r="D43" s="389">
        <v>134</v>
      </c>
      <c r="E43" s="389">
        <v>82</v>
      </c>
      <c r="F43" s="389">
        <v>1</v>
      </c>
      <c r="G43" s="389">
        <v>1</v>
      </c>
      <c r="H43" s="389">
        <v>58</v>
      </c>
      <c r="I43" s="389">
        <v>15</v>
      </c>
      <c r="J43" s="358">
        <v>52</v>
      </c>
      <c r="K43" s="358">
        <v>48</v>
      </c>
      <c r="L43" s="381">
        <f t="shared" si="19"/>
        <v>10.622275069361871</v>
      </c>
      <c r="M43" s="381">
        <f>E43/C43*1000</f>
        <v>6.500198176773682</v>
      </c>
      <c r="N43" s="381">
        <f>F43/D43*1000</f>
        <v>7.462686567164179</v>
      </c>
      <c r="O43" s="387">
        <v>7.4</v>
      </c>
      <c r="P43" s="381">
        <f t="shared" si="20"/>
        <v>4.597701149425287</v>
      </c>
      <c r="Q43" s="386">
        <f t="shared" si="21"/>
        <v>1.1890606420927465</v>
      </c>
      <c r="R43" s="381">
        <f t="shared" si="22"/>
        <v>4.122076892588189</v>
      </c>
      <c r="S43" s="381">
        <f t="shared" si="23"/>
        <v>3.8049940546967895</v>
      </c>
    </row>
    <row r="44" spans="1:19" s="242" customFormat="1" ht="15" customHeight="1">
      <c r="A44" s="270"/>
      <c r="B44" s="246" t="s">
        <v>77</v>
      </c>
      <c r="C44" s="389">
        <v>26788</v>
      </c>
      <c r="D44" s="389">
        <v>246</v>
      </c>
      <c r="E44" s="389">
        <v>181</v>
      </c>
      <c r="F44" s="389">
        <v>2</v>
      </c>
      <c r="G44" s="389">
        <v>10</v>
      </c>
      <c r="H44" s="389">
        <v>122</v>
      </c>
      <c r="I44" s="389">
        <v>70</v>
      </c>
      <c r="J44" s="358">
        <v>65</v>
      </c>
      <c r="K44" s="358">
        <v>29</v>
      </c>
      <c r="L44" s="381">
        <f t="shared" si="19"/>
        <v>9.183216365536806</v>
      </c>
      <c r="M44" s="381">
        <f>E44/C44*1000</f>
        <v>6.756756756756757</v>
      </c>
      <c r="N44" s="381">
        <f>F44/D44*1000</f>
        <v>8.130081300813009</v>
      </c>
      <c r="O44" s="387">
        <v>39.1</v>
      </c>
      <c r="P44" s="381">
        <f t="shared" si="20"/>
        <v>4.554278034941018</v>
      </c>
      <c r="Q44" s="386">
        <f t="shared" si="21"/>
        <v>2.6131103479169777</v>
      </c>
      <c r="R44" s="381">
        <f t="shared" si="22"/>
        <v>2.4264596087800507</v>
      </c>
      <c r="S44" s="381">
        <f t="shared" si="23"/>
        <v>1.0825742869941766</v>
      </c>
    </row>
    <row r="45" spans="1:19" ht="15" customHeight="1">
      <c r="A45" s="135"/>
      <c r="B45" s="81"/>
      <c r="C45" s="383"/>
      <c r="D45" s="383"/>
      <c r="E45" s="383"/>
      <c r="F45" s="383"/>
      <c r="G45" s="383"/>
      <c r="H45" s="383"/>
      <c r="I45" s="383"/>
      <c r="J45" s="358" t="s">
        <v>160</v>
      </c>
      <c r="K45" s="358"/>
      <c r="L45" s="387" t="s">
        <v>160</v>
      </c>
      <c r="M45" s="387" t="s">
        <v>160</v>
      </c>
      <c r="N45" s="387"/>
      <c r="O45" s="387" t="s">
        <v>160</v>
      </c>
      <c r="P45" s="387" t="s">
        <v>160</v>
      </c>
      <c r="Q45" s="388" t="s">
        <v>160</v>
      </c>
      <c r="R45" s="387" t="s">
        <v>160</v>
      </c>
      <c r="S45" s="387"/>
    </row>
    <row r="46" spans="1:19" s="238" customFormat="1" ht="15" customHeight="1">
      <c r="A46" s="460" t="s">
        <v>78</v>
      </c>
      <c r="B46" s="461"/>
      <c r="C46" s="144">
        <f>SUM(C47:C50)</f>
        <v>39999</v>
      </c>
      <c r="D46" s="144">
        <f>SUM(D47:D50)</f>
        <v>282</v>
      </c>
      <c r="E46" s="144">
        <f>SUM(E47:E50)</f>
        <v>458</v>
      </c>
      <c r="F46" s="268" t="s">
        <v>491</v>
      </c>
      <c r="G46" s="144">
        <f>SUM(G47:G50)</f>
        <v>11</v>
      </c>
      <c r="H46" s="144">
        <f>SUM(H47:H50)</f>
        <v>170</v>
      </c>
      <c r="I46" s="144">
        <f>SUM(I47:I50)</f>
        <v>49</v>
      </c>
      <c r="J46" s="144">
        <f>SUM(J47:J50)</f>
        <v>-176</v>
      </c>
      <c r="K46" s="144">
        <f>SUM(K47:K50)</f>
        <v>-289</v>
      </c>
      <c r="L46" s="145">
        <f>D46/C46*1000</f>
        <v>7.05017625440636</v>
      </c>
      <c r="M46" s="145">
        <f>E46/C46*1000</f>
        <v>11.450286257156428</v>
      </c>
      <c r="N46" s="269" t="s">
        <v>491</v>
      </c>
      <c r="O46" s="269">
        <v>37.5</v>
      </c>
      <c r="P46" s="145">
        <f>H46/C46*1000</f>
        <v>4.250106252656316</v>
      </c>
      <c r="Q46" s="397">
        <f>I46/C46*1000</f>
        <v>1.2250306257656443</v>
      </c>
      <c r="R46" s="145">
        <f>J46/C46*1000</f>
        <v>-4.400110002750069</v>
      </c>
      <c r="S46" s="145">
        <f>K46/C46*1000</f>
        <v>-7.225180629515737</v>
      </c>
    </row>
    <row r="47" spans="1:19" s="242" customFormat="1" ht="15" customHeight="1">
      <c r="A47" s="270"/>
      <c r="B47" s="246" t="s">
        <v>79</v>
      </c>
      <c r="C47" s="390">
        <v>9090</v>
      </c>
      <c r="D47" s="391">
        <v>38</v>
      </c>
      <c r="E47" s="391">
        <v>120</v>
      </c>
      <c r="F47" s="391" t="s">
        <v>213</v>
      </c>
      <c r="G47" s="391">
        <v>2</v>
      </c>
      <c r="H47" s="391">
        <v>31</v>
      </c>
      <c r="I47" s="391">
        <v>14</v>
      </c>
      <c r="J47" s="358">
        <v>-82</v>
      </c>
      <c r="K47" s="358">
        <v>-138</v>
      </c>
      <c r="L47" s="381">
        <f>D47/C47*1000</f>
        <v>4.180418041804181</v>
      </c>
      <c r="M47" s="381">
        <f>E47/C47*1000</f>
        <v>13.201320132013201</v>
      </c>
      <c r="N47" s="387" t="s">
        <v>213</v>
      </c>
      <c r="O47" s="387">
        <v>50</v>
      </c>
      <c r="P47" s="381">
        <f>H47/C47*1000</f>
        <v>3.4103410341034106</v>
      </c>
      <c r="Q47" s="386">
        <f>I47/C47*1000</f>
        <v>1.5401540154015403</v>
      </c>
      <c r="R47" s="381">
        <f>J47/C47*1000</f>
        <v>-9.020902090209022</v>
      </c>
      <c r="S47" s="381">
        <f>K47/C47*1000</f>
        <v>-15.181518151815181</v>
      </c>
    </row>
    <row r="48" spans="1:19" s="242" customFormat="1" ht="15" customHeight="1">
      <c r="A48" s="270"/>
      <c r="B48" s="246" t="s">
        <v>80</v>
      </c>
      <c r="C48" s="390">
        <v>7133</v>
      </c>
      <c r="D48" s="391">
        <v>40</v>
      </c>
      <c r="E48" s="391">
        <v>69</v>
      </c>
      <c r="F48" s="391" t="s">
        <v>213</v>
      </c>
      <c r="G48" s="391">
        <v>1</v>
      </c>
      <c r="H48" s="391">
        <v>31</v>
      </c>
      <c r="I48" s="391">
        <v>11</v>
      </c>
      <c r="J48" s="358">
        <v>-29</v>
      </c>
      <c r="K48" s="358">
        <v>-59</v>
      </c>
      <c r="L48" s="381">
        <f>D48/C48*1000</f>
        <v>5.607738679377541</v>
      </c>
      <c r="M48" s="381">
        <f>E48/C48*1000</f>
        <v>9.673349221926259</v>
      </c>
      <c r="N48" s="387" t="s">
        <v>213</v>
      </c>
      <c r="O48" s="387">
        <v>24.4</v>
      </c>
      <c r="P48" s="381">
        <f>H48/C48*1000</f>
        <v>4.345997476517594</v>
      </c>
      <c r="Q48" s="386">
        <f>I48/C48*1000</f>
        <v>1.5421281368288238</v>
      </c>
      <c r="R48" s="381">
        <f>J48/C48*1000</f>
        <v>-4.0656105425487175</v>
      </c>
      <c r="S48" s="381">
        <f>K48/C48*1000</f>
        <v>-8.271414552081874</v>
      </c>
    </row>
    <row r="49" spans="1:19" s="242" customFormat="1" ht="15" customHeight="1">
      <c r="A49" s="270"/>
      <c r="B49" s="246" t="s">
        <v>81</v>
      </c>
      <c r="C49" s="390">
        <v>15346</v>
      </c>
      <c r="D49" s="391">
        <v>143</v>
      </c>
      <c r="E49" s="391">
        <v>172</v>
      </c>
      <c r="F49" s="391" t="s">
        <v>213</v>
      </c>
      <c r="G49" s="391">
        <v>2</v>
      </c>
      <c r="H49" s="391">
        <v>73</v>
      </c>
      <c r="I49" s="391">
        <v>16</v>
      </c>
      <c r="J49" s="358">
        <v>-29</v>
      </c>
      <c r="K49" s="358">
        <v>-51</v>
      </c>
      <c r="L49" s="381">
        <f>D49/C49*1000</f>
        <v>9.318389156783526</v>
      </c>
      <c r="M49" s="381">
        <f>E49/C49*1000</f>
        <v>11.20813241235501</v>
      </c>
      <c r="N49" s="387" t="s">
        <v>213</v>
      </c>
      <c r="O49" s="387">
        <v>13.8</v>
      </c>
      <c r="P49" s="381">
        <f>H49/C49*1000</f>
        <v>4.756939919197185</v>
      </c>
      <c r="Q49" s="386">
        <f>I49/C49*1000</f>
        <v>1.0426169685911637</v>
      </c>
      <c r="R49" s="381">
        <f>J49/C49*1000</f>
        <v>-1.8897432555714846</v>
      </c>
      <c r="S49" s="381">
        <f>K49/C49*1000</f>
        <v>-3.3233415873843346</v>
      </c>
    </row>
    <row r="50" spans="1:19" s="242" customFormat="1" ht="15" customHeight="1">
      <c r="A50" s="270"/>
      <c r="B50" s="246" t="s">
        <v>82</v>
      </c>
      <c r="C50" s="390">
        <v>8430</v>
      </c>
      <c r="D50" s="391">
        <v>61</v>
      </c>
      <c r="E50" s="391">
        <v>97</v>
      </c>
      <c r="F50" s="391" t="s">
        <v>213</v>
      </c>
      <c r="G50" s="391">
        <v>6</v>
      </c>
      <c r="H50" s="391">
        <v>35</v>
      </c>
      <c r="I50" s="391">
        <v>8</v>
      </c>
      <c r="J50" s="358">
        <v>-36</v>
      </c>
      <c r="K50" s="358">
        <v>-41</v>
      </c>
      <c r="L50" s="381">
        <f>D50/C50*1000</f>
        <v>7.236061684460261</v>
      </c>
      <c r="M50" s="381">
        <f>E50/C50*1000</f>
        <v>11.506524317912218</v>
      </c>
      <c r="N50" s="387" t="s">
        <v>198</v>
      </c>
      <c r="O50" s="387">
        <v>89.6</v>
      </c>
      <c r="P50" s="381">
        <f>H50/C50*1000</f>
        <v>4.151838671411625</v>
      </c>
      <c r="Q50" s="386">
        <f>I50/C50*1000</f>
        <v>0.9489916963226571</v>
      </c>
      <c r="R50" s="381">
        <f>J50/C50*1000</f>
        <v>-4.270462633451958</v>
      </c>
      <c r="S50" s="381">
        <f>K50/C50*1000</f>
        <v>-4.863582443653618</v>
      </c>
    </row>
    <row r="51" spans="1:19" ht="15" customHeight="1">
      <c r="A51" s="135"/>
      <c r="B51" s="81"/>
      <c r="C51" s="383"/>
      <c r="D51" s="383"/>
      <c r="E51" s="383"/>
      <c r="F51" s="383"/>
      <c r="G51" s="383"/>
      <c r="H51" s="383"/>
      <c r="I51" s="383"/>
      <c r="J51" s="358" t="s">
        <v>160</v>
      </c>
      <c r="K51" s="358"/>
      <c r="L51" s="387" t="s">
        <v>160</v>
      </c>
      <c r="M51" s="387" t="s">
        <v>160</v>
      </c>
      <c r="N51" s="387" t="s">
        <v>160</v>
      </c>
      <c r="O51" s="387" t="s">
        <v>160</v>
      </c>
      <c r="P51" s="387" t="s">
        <v>160</v>
      </c>
      <c r="Q51" s="388" t="s">
        <v>160</v>
      </c>
      <c r="R51" s="387" t="s">
        <v>160</v>
      </c>
      <c r="S51" s="387"/>
    </row>
    <row r="52" spans="1:19" s="238" customFormat="1" ht="15" customHeight="1">
      <c r="A52" s="460" t="s">
        <v>83</v>
      </c>
      <c r="B52" s="461"/>
      <c r="C52" s="144">
        <f>SUM(C53:C58)</f>
        <v>35080</v>
      </c>
      <c r="D52" s="144">
        <f>SUM(D53:D58)</f>
        <v>273</v>
      </c>
      <c r="E52" s="144">
        <f>SUM(E53:E58)</f>
        <v>429</v>
      </c>
      <c r="F52" s="268" t="s">
        <v>491</v>
      </c>
      <c r="G52" s="144">
        <f>SUM(G53:G58)</f>
        <v>4</v>
      </c>
      <c r="H52" s="144">
        <f>SUM(H53:H58)</f>
        <v>131</v>
      </c>
      <c r="I52" s="144">
        <f>SUM(I53:I58)</f>
        <v>44</v>
      </c>
      <c r="J52" s="144">
        <f>SUM(J53:J58)</f>
        <v>-156</v>
      </c>
      <c r="K52" s="144">
        <f>SUM(K53:K58)</f>
        <v>-97</v>
      </c>
      <c r="L52" s="145">
        <f>D52/C52*1000</f>
        <v>7.782212086659064</v>
      </c>
      <c r="M52" s="145">
        <f>E52/C52*1000</f>
        <v>12.229190421892817</v>
      </c>
      <c r="N52" s="269" t="s">
        <v>491</v>
      </c>
      <c r="O52" s="269">
        <v>14.4</v>
      </c>
      <c r="P52" s="145">
        <f>H52/C52*1000</f>
        <v>3.7343215507411633</v>
      </c>
      <c r="Q52" s="397">
        <f>I52/C52*1000</f>
        <v>1.2542759407069555</v>
      </c>
      <c r="R52" s="145">
        <f>J52/C52*1000</f>
        <v>-4.4469783352337515</v>
      </c>
      <c r="S52" s="145">
        <f>K52/C52*1000</f>
        <v>-2.765108323831243</v>
      </c>
    </row>
    <row r="53" spans="1:19" s="242" customFormat="1" ht="15" customHeight="1">
      <c r="A53" s="270"/>
      <c r="B53" s="246" t="s">
        <v>111</v>
      </c>
      <c r="C53" s="389">
        <v>5869</v>
      </c>
      <c r="D53" s="389">
        <v>38</v>
      </c>
      <c r="E53" s="389">
        <v>61</v>
      </c>
      <c r="F53" s="389" t="s">
        <v>213</v>
      </c>
      <c r="G53" s="389" t="s">
        <v>213</v>
      </c>
      <c r="H53" s="389">
        <v>23</v>
      </c>
      <c r="I53" s="389">
        <v>14</v>
      </c>
      <c r="J53" s="358">
        <v>-23</v>
      </c>
      <c r="K53" s="358">
        <v>-4</v>
      </c>
      <c r="L53" s="381">
        <f aca="true" t="shared" si="24" ref="L53:L58">D53/C53*1000</f>
        <v>6.474697563469075</v>
      </c>
      <c r="M53" s="381">
        <f aca="true" t="shared" si="25" ref="M53:M58">E53/C53*1000</f>
        <v>10.393593457147725</v>
      </c>
      <c r="N53" s="387" t="s">
        <v>198</v>
      </c>
      <c r="O53" s="387" t="s">
        <v>198</v>
      </c>
      <c r="P53" s="381">
        <f aca="true" t="shared" si="26" ref="P53:P58">H53/C53*1000</f>
        <v>3.9188958936786507</v>
      </c>
      <c r="Q53" s="386">
        <f aca="true" t="shared" si="27" ref="Q53:Q58">I53/C53*1000</f>
        <v>2.385414891804396</v>
      </c>
      <c r="R53" s="381">
        <f aca="true" t="shared" si="28" ref="R53:R58">J53/C53*1000</f>
        <v>-3.9188958936786507</v>
      </c>
      <c r="S53" s="381">
        <f aca="true" t="shared" si="29" ref="S53:S58">K53/C53*1000</f>
        <v>-0.6815471119441132</v>
      </c>
    </row>
    <row r="54" spans="1:19" s="242" customFormat="1" ht="15" customHeight="1">
      <c r="A54" s="270"/>
      <c r="B54" s="246" t="s">
        <v>84</v>
      </c>
      <c r="C54" s="389">
        <v>5575</v>
      </c>
      <c r="D54" s="389">
        <v>52</v>
      </c>
      <c r="E54" s="389">
        <v>64</v>
      </c>
      <c r="F54" s="389" t="s">
        <v>213</v>
      </c>
      <c r="G54" s="389" t="s">
        <v>213</v>
      </c>
      <c r="H54" s="389">
        <v>20</v>
      </c>
      <c r="I54" s="389">
        <v>4</v>
      </c>
      <c r="J54" s="358">
        <v>-12</v>
      </c>
      <c r="K54" s="358">
        <v>9</v>
      </c>
      <c r="L54" s="381">
        <f t="shared" si="24"/>
        <v>9.327354260089685</v>
      </c>
      <c r="M54" s="381">
        <f t="shared" si="25"/>
        <v>11.47982062780269</v>
      </c>
      <c r="N54" s="387" t="s">
        <v>198</v>
      </c>
      <c r="O54" s="387" t="s">
        <v>213</v>
      </c>
      <c r="P54" s="381">
        <f t="shared" si="26"/>
        <v>3.587443946188341</v>
      </c>
      <c r="Q54" s="386">
        <f t="shared" si="27"/>
        <v>0.7174887892376681</v>
      </c>
      <c r="R54" s="381">
        <f t="shared" si="28"/>
        <v>-2.1524663677130045</v>
      </c>
      <c r="S54" s="381">
        <f t="shared" si="29"/>
        <v>1.6143497757847534</v>
      </c>
    </row>
    <row r="55" spans="1:19" s="242" customFormat="1" ht="15" customHeight="1">
      <c r="A55" s="270"/>
      <c r="B55" s="246" t="s">
        <v>112</v>
      </c>
      <c r="C55" s="389">
        <v>7002</v>
      </c>
      <c r="D55" s="389">
        <v>47</v>
      </c>
      <c r="E55" s="389">
        <v>104</v>
      </c>
      <c r="F55" s="389" t="s">
        <v>213</v>
      </c>
      <c r="G55" s="389">
        <v>1</v>
      </c>
      <c r="H55" s="389">
        <v>27</v>
      </c>
      <c r="I55" s="389">
        <v>6</v>
      </c>
      <c r="J55" s="358">
        <v>-57</v>
      </c>
      <c r="K55" s="358">
        <v>-110</v>
      </c>
      <c r="L55" s="381">
        <f t="shared" si="24"/>
        <v>6.7123678948871754</v>
      </c>
      <c r="M55" s="381">
        <f t="shared" si="25"/>
        <v>14.85289917166524</v>
      </c>
      <c r="N55" s="387" t="s">
        <v>213</v>
      </c>
      <c r="O55" s="387">
        <v>20.8</v>
      </c>
      <c r="P55" s="381">
        <f t="shared" si="26"/>
        <v>3.8560411311053984</v>
      </c>
      <c r="Q55" s="386">
        <f t="shared" si="27"/>
        <v>0.8568980291345331</v>
      </c>
      <c r="R55" s="381">
        <f t="shared" si="28"/>
        <v>-8.140531276778063</v>
      </c>
      <c r="S55" s="381">
        <f t="shared" si="29"/>
        <v>-15.70979720079977</v>
      </c>
    </row>
    <row r="56" spans="1:19" s="242" customFormat="1" ht="15" customHeight="1">
      <c r="A56" s="270"/>
      <c r="B56" s="246" t="s">
        <v>85</v>
      </c>
      <c r="C56" s="389">
        <v>8532</v>
      </c>
      <c r="D56" s="389">
        <v>73</v>
      </c>
      <c r="E56" s="389">
        <v>76</v>
      </c>
      <c r="F56" s="389" t="s">
        <v>213</v>
      </c>
      <c r="G56" s="389">
        <v>1</v>
      </c>
      <c r="H56" s="389">
        <v>34</v>
      </c>
      <c r="I56" s="389">
        <v>13</v>
      </c>
      <c r="J56" s="358">
        <v>-3</v>
      </c>
      <c r="K56" s="358">
        <v>59</v>
      </c>
      <c r="L56" s="381">
        <f t="shared" si="24"/>
        <v>8.55602437880919</v>
      </c>
      <c r="M56" s="381">
        <f t="shared" si="25"/>
        <v>8.907641819034223</v>
      </c>
      <c r="N56" s="387" t="s">
        <v>198</v>
      </c>
      <c r="O56" s="387">
        <v>13.5</v>
      </c>
      <c r="P56" s="381">
        <f t="shared" si="26"/>
        <v>3.9849976558837317</v>
      </c>
      <c r="Q56" s="386">
        <f t="shared" si="27"/>
        <v>1.5236755743084858</v>
      </c>
      <c r="R56" s="381">
        <f t="shared" si="28"/>
        <v>-0.35161744022503516</v>
      </c>
      <c r="S56" s="381">
        <f t="shared" si="29"/>
        <v>6.915142991092359</v>
      </c>
    </row>
    <row r="57" spans="1:19" s="242" customFormat="1" ht="15" customHeight="1">
      <c r="A57" s="270"/>
      <c r="B57" s="246" t="s">
        <v>113</v>
      </c>
      <c r="C57" s="389">
        <v>3220</v>
      </c>
      <c r="D57" s="389">
        <v>34</v>
      </c>
      <c r="E57" s="389">
        <v>55</v>
      </c>
      <c r="F57" s="389" t="s">
        <v>213</v>
      </c>
      <c r="G57" s="389">
        <v>1</v>
      </c>
      <c r="H57" s="389">
        <v>11</v>
      </c>
      <c r="I57" s="389">
        <v>2</v>
      </c>
      <c r="J57" s="358">
        <v>-21</v>
      </c>
      <c r="K57" s="358">
        <v>-18</v>
      </c>
      <c r="L57" s="381">
        <f t="shared" si="24"/>
        <v>10.559006211180124</v>
      </c>
      <c r="M57" s="381">
        <f t="shared" si="25"/>
        <v>17.080745341614907</v>
      </c>
      <c r="N57" s="387" t="s">
        <v>198</v>
      </c>
      <c r="O57" s="387">
        <v>28.6</v>
      </c>
      <c r="P57" s="381">
        <f t="shared" si="26"/>
        <v>3.4161490683229814</v>
      </c>
      <c r="Q57" s="386">
        <f t="shared" si="27"/>
        <v>0.6211180124223603</v>
      </c>
      <c r="R57" s="381">
        <f t="shared" si="28"/>
        <v>-6.521739130434782</v>
      </c>
      <c r="S57" s="381">
        <f t="shared" si="29"/>
        <v>-5.590062111801243</v>
      </c>
    </row>
    <row r="58" spans="1:19" s="242" customFormat="1" ht="15" customHeight="1">
      <c r="A58" s="270"/>
      <c r="B58" s="246" t="s">
        <v>86</v>
      </c>
      <c r="C58" s="389">
        <v>4882</v>
      </c>
      <c r="D58" s="389">
        <v>29</v>
      </c>
      <c r="E58" s="389">
        <v>69</v>
      </c>
      <c r="F58" s="389" t="s">
        <v>213</v>
      </c>
      <c r="G58" s="389">
        <v>1</v>
      </c>
      <c r="H58" s="389">
        <v>16</v>
      </c>
      <c r="I58" s="389">
        <v>5</v>
      </c>
      <c r="J58" s="358">
        <v>-40</v>
      </c>
      <c r="K58" s="358">
        <v>-33</v>
      </c>
      <c r="L58" s="381">
        <f t="shared" si="24"/>
        <v>5.940188447357641</v>
      </c>
      <c r="M58" s="381">
        <f t="shared" si="25"/>
        <v>14.13355182302335</v>
      </c>
      <c r="N58" s="387" t="s">
        <v>198</v>
      </c>
      <c r="O58" s="387">
        <v>33.3</v>
      </c>
      <c r="P58" s="381">
        <f t="shared" si="26"/>
        <v>3.2773453502662844</v>
      </c>
      <c r="Q58" s="386">
        <f t="shared" si="27"/>
        <v>1.024170421958214</v>
      </c>
      <c r="R58" s="381">
        <f t="shared" si="28"/>
        <v>-8.193363375665712</v>
      </c>
      <c r="S58" s="381">
        <f t="shared" si="29"/>
        <v>-6.759524784924211</v>
      </c>
    </row>
    <row r="59" spans="1:19" ht="15" customHeight="1">
      <c r="A59" s="135"/>
      <c r="B59" s="81"/>
      <c r="C59" s="383"/>
      <c r="D59" s="383"/>
      <c r="E59" s="383"/>
      <c r="F59" s="383"/>
      <c r="G59" s="383"/>
      <c r="H59" s="383"/>
      <c r="I59" s="383"/>
      <c r="J59" s="358" t="s">
        <v>160</v>
      </c>
      <c r="K59" s="358"/>
      <c r="L59" s="387" t="s">
        <v>160</v>
      </c>
      <c r="M59" s="387" t="s">
        <v>160</v>
      </c>
      <c r="N59" s="387" t="s">
        <v>160</v>
      </c>
      <c r="O59" s="387" t="s">
        <v>160</v>
      </c>
      <c r="P59" s="387" t="s">
        <v>160</v>
      </c>
      <c r="Q59" s="388"/>
      <c r="R59" s="387" t="s">
        <v>160</v>
      </c>
      <c r="S59" s="387"/>
    </row>
    <row r="60" spans="1:19" s="238" customFormat="1" ht="15" customHeight="1">
      <c r="A60" s="460" t="s">
        <v>87</v>
      </c>
      <c r="B60" s="461"/>
      <c r="C60" s="144">
        <f>SUM(C61:C64)</f>
        <v>33132</v>
      </c>
      <c r="D60" s="144">
        <f>SUM(D61:D64)</f>
        <v>181</v>
      </c>
      <c r="E60" s="144">
        <f>SUM(E61:E64)</f>
        <v>564</v>
      </c>
      <c r="F60" s="268" t="s">
        <v>491</v>
      </c>
      <c r="G60" s="144">
        <f>SUM(G61:G64)</f>
        <v>5</v>
      </c>
      <c r="H60" s="144">
        <f>SUM(H61:H64)</f>
        <v>100</v>
      </c>
      <c r="I60" s="144">
        <f>SUM(I61:I64)</f>
        <v>38</v>
      </c>
      <c r="J60" s="144">
        <f>SUM(J61:J64)</f>
        <v>-383</v>
      </c>
      <c r="K60" s="144">
        <f>SUM(K61:K64)</f>
        <v>-357</v>
      </c>
      <c r="L60" s="145">
        <f>D60/C60*1000</f>
        <v>5.462996498853073</v>
      </c>
      <c r="M60" s="145">
        <f>E60/C60*1000</f>
        <v>17.022817819630568</v>
      </c>
      <c r="N60" s="269" t="s">
        <v>491</v>
      </c>
      <c r="O60" s="269">
        <v>26.9</v>
      </c>
      <c r="P60" s="145">
        <f>H60/C60*1000</f>
        <v>3.018230109863576</v>
      </c>
      <c r="Q60" s="397">
        <f>I60/C60*1000</f>
        <v>1.146927441748159</v>
      </c>
      <c r="R60" s="145">
        <f>J60/C60*1000</f>
        <v>-11.559821320777496</v>
      </c>
      <c r="S60" s="145">
        <f>K60/C60*1000</f>
        <v>-10.775081492212967</v>
      </c>
    </row>
    <row r="61" spans="1:19" s="242" customFormat="1" ht="15" customHeight="1">
      <c r="A61" s="270"/>
      <c r="B61" s="246" t="s">
        <v>88</v>
      </c>
      <c r="C61" s="389">
        <v>10743</v>
      </c>
      <c r="D61" s="389">
        <v>68</v>
      </c>
      <c r="E61" s="389">
        <v>157</v>
      </c>
      <c r="F61" s="389" t="s">
        <v>213</v>
      </c>
      <c r="G61" s="389">
        <v>3</v>
      </c>
      <c r="H61" s="389">
        <v>31</v>
      </c>
      <c r="I61" s="389">
        <v>11</v>
      </c>
      <c r="J61" s="358">
        <v>-89</v>
      </c>
      <c r="K61" s="358">
        <v>-27</v>
      </c>
      <c r="L61" s="381">
        <f>D61/C61*1000</f>
        <v>6.329703062459275</v>
      </c>
      <c r="M61" s="381">
        <f>E61/C61*1000</f>
        <v>14.61416736479568</v>
      </c>
      <c r="N61" s="387" t="s">
        <v>198</v>
      </c>
      <c r="O61" s="387">
        <v>42.3</v>
      </c>
      <c r="P61" s="381">
        <f>H61/C61*1000</f>
        <v>2.885599925532905</v>
      </c>
      <c r="Q61" s="386">
        <f>I61/C61*1000</f>
        <v>1.0239225542213535</v>
      </c>
      <c r="R61" s="381">
        <f>J61/C61*1000</f>
        <v>-8.284464302336405</v>
      </c>
      <c r="S61" s="381">
        <f>K61/C61*1000</f>
        <v>-2.513264451270595</v>
      </c>
    </row>
    <row r="62" spans="1:19" s="242" customFormat="1" ht="15" customHeight="1">
      <c r="A62" s="270"/>
      <c r="B62" s="246" t="s">
        <v>89</v>
      </c>
      <c r="C62" s="389">
        <v>7533</v>
      </c>
      <c r="D62" s="389">
        <v>30</v>
      </c>
      <c r="E62" s="389">
        <v>167</v>
      </c>
      <c r="F62" s="389" t="s">
        <v>213</v>
      </c>
      <c r="G62" s="389" t="s">
        <v>213</v>
      </c>
      <c r="H62" s="389">
        <v>19</v>
      </c>
      <c r="I62" s="389">
        <v>7</v>
      </c>
      <c r="J62" s="358">
        <v>-137</v>
      </c>
      <c r="K62" s="358">
        <v>-51</v>
      </c>
      <c r="L62" s="381">
        <f>D62/C62*1000</f>
        <v>3.9824771007566704</v>
      </c>
      <c r="M62" s="381">
        <f>E62/C62*1000</f>
        <v>22.169122527545465</v>
      </c>
      <c r="N62" s="387" t="s">
        <v>213</v>
      </c>
      <c r="O62" s="387" t="s">
        <v>213</v>
      </c>
      <c r="P62" s="381">
        <f>H62/C62*1000</f>
        <v>2.522235497145892</v>
      </c>
      <c r="Q62" s="386">
        <f>I62/C62*1000</f>
        <v>0.9292446568432231</v>
      </c>
      <c r="R62" s="381">
        <f>J62/C62*1000</f>
        <v>-18.186645426788797</v>
      </c>
      <c r="S62" s="381">
        <f>K62/C62*1000</f>
        <v>-6.77021107128634</v>
      </c>
    </row>
    <row r="63" spans="1:19" s="242" customFormat="1" ht="15" customHeight="1">
      <c r="A63" s="270"/>
      <c r="B63" s="246" t="s">
        <v>90</v>
      </c>
      <c r="C63" s="389">
        <v>10654</v>
      </c>
      <c r="D63" s="389">
        <v>51</v>
      </c>
      <c r="E63" s="389">
        <v>167</v>
      </c>
      <c r="F63" s="389" t="s">
        <v>213</v>
      </c>
      <c r="G63" s="389">
        <v>2</v>
      </c>
      <c r="H63" s="389">
        <v>35</v>
      </c>
      <c r="I63" s="389">
        <v>14</v>
      </c>
      <c r="J63" s="358">
        <v>-116</v>
      </c>
      <c r="K63" s="358">
        <v>-118</v>
      </c>
      <c r="L63" s="381">
        <f>D63/C63*1000</f>
        <v>4.786934484700582</v>
      </c>
      <c r="M63" s="381">
        <f>E63/C63*1000</f>
        <v>15.674863900882297</v>
      </c>
      <c r="N63" s="387" t="s">
        <v>198</v>
      </c>
      <c r="O63" s="387">
        <v>37.7</v>
      </c>
      <c r="P63" s="381">
        <f>H63/C63*1000</f>
        <v>3.2851511169513796</v>
      </c>
      <c r="Q63" s="386">
        <f>I63/C63*1000</f>
        <v>1.314060446780552</v>
      </c>
      <c r="R63" s="381">
        <f>J63/C63*1000</f>
        <v>-10.887929416181715</v>
      </c>
      <c r="S63" s="381">
        <f>K63/C63*1000</f>
        <v>-11.075652337150366</v>
      </c>
    </row>
    <row r="64" spans="1:19" s="242" customFormat="1" ht="15" customHeight="1">
      <c r="A64" s="270"/>
      <c r="B64" s="246" t="s">
        <v>91</v>
      </c>
      <c r="C64" s="389">
        <v>4202</v>
      </c>
      <c r="D64" s="389">
        <v>32</v>
      </c>
      <c r="E64" s="389">
        <v>73</v>
      </c>
      <c r="F64" s="389" t="s">
        <v>213</v>
      </c>
      <c r="G64" s="389" t="s">
        <v>213</v>
      </c>
      <c r="H64" s="389">
        <v>15</v>
      </c>
      <c r="I64" s="389">
        <v>6</v>
      </c>
      <c r="J64" s="358">
        <v>-41</v>
      </c>
      <c r="K64" s="358">
        <v>-161</v>
      </c>
      <c r="L64" s="381">
        <f>D64/C64*1000</f>
        <v>7.615421227986673</v>
      </c>
      <c r="M64" s="381">
        <f>E64/C64*1000</f>
        <v>17.372679676344596</v>
      </c>
      <c r="N64" s="387" t="s">
        <v>198</v>
      </c>
      <c r="O64" s="387" t="s">
        <v>213</v>
      </c>
      <c r="P64" s="381">
        <f>H64/C64*1000</f>
        <v>3.569728700618753</v>
      </c>
      <c r="Q64" s="386">
        <f>I64/C64*1000</f>
        <v>1.4278914802475011</v>
      </c>
      <c r="R64" s="381">
        <f>J64/C64*1000</f>
        <v>-9.757258448357925</v>
      </c>
      <c r="S64" s="381">
        <f>K64/C64*1000</f>
        <v>-38.315088053307946</v>
      </c>
    </row>
    <row r="65" spans="1:19" ht="15" customHeight="1">
      <c r="A65" s="135"/>
      <c r="B65" s="81"/>
      <c r="C65" s="383"/>
      <c r="D65" s="383"/>
      <c r="E65" s="383"/>
      <c r="F65" s="383"/>
      <c r="G65" s="383"/>
      <c r="H65" s="383"/>
      <c r="I65" s="383"/>
      <c r="J65" s="358" t="s">
        <v>160</v>
      </c>
      <c r="K65" s="358"/>
      <c r="L65" s="387" t="s">
        <v>160</v>
      </c>
      <c r="M65" s="387" t="s">
        <v>160</v>
      </c>
      <c r="N65" s="387" t="s">
        <v>160</v>
      </c>
      <c r="O65" s="387" t="s">
        <v>160</v>
      </c>
      <c r="P65" s="387" t="s">
        <v>160</v>
      </c>
      <c r="Q65" s="388" t="s">
        <v>160</v>
      </c>
      <c r="R65" s="387" t="s">
        <v>160</v>
      </c>
      <c r="S65" s="387"/>
    </row>
    <row r="66" spans="1:19" s="238" customFormat="1" ht="15" customHeight="1">
      <c r="A66" s="460" t="s">
        <v>92</v>
      </c>
      <c r="B66" s="461"/>
      <c r="C66" s="144">
        <f>SUM(C67)</f>
        <v>7267</v>
      </c>
      <c r="D66" s="144">
        <f>SUM(D67)</f>
        <v>43</v>
      </c>
      <c r="E66" s="144">
        <f>SUM(E67)</f>
        <v>107</v>
      </c>
      <c r="F66" s="268" t="s">
        <v>491</v>
      </c>
      <c r="G66" s="144">
        <f>SUM(G67)</f>
        <v>2</v>
      </c>
      <c r="H66" s="144">
        <f>SUM(H67)</f>
        <v>25</v>
      </c>
      <c r="I66" s="144">
        <f>SUM(I67)</f>
        <v>7</v>
      </c>
      <c r="J66" s="144">
        <f>SUM(J67)</f>
        <v>-64</v>
      </c>
      <c r="K66" s="144">
        <f>SUM(K67)</f>
        <v>-54</v>
      </c>
      <c r="L66" s="145">
        <f>D66/C66*1000</f>
        <v>5.9171597633136095</v>
      </c>
      <c r="M66" s="145">
        <f>E66/C66*1000</f>
        <v>14.724095224989679</v>
      </c>
      <c r="N66" s="269" t="s">
        <v>491</v>
      </c>
      <c r="O66" s="269">
        <v>44.4</v>
      </c>
      <c r="P66" s="145">
        <f>H66/C66*1000</f>
        <v>3.440209164717215</v>
      </c>
      <c r="Q66" s="397">
        <f>I66/C66*1000</f>
        <v>0.9632585661208202</v>
      </c>
      <c r="R66" s="145">
        <f>J66/C66*1000</f>
        <v>-8.80693546167607</v>
      </c>
      <c r="S66" s="145">
        <f>K66/C66*1000</f>
        <v>-7.430851795789184</v>
      </c>
    </row>
    <row r="67" spans="1:19" s="242" customFormat="1" ht="15" customHeight="1">
      <c r="A67" s="271"/>
      <c r="B67" s="272" t="s">
        <v>93</v>
      </c>
      <c r="C67" s="392">
        <v>7267</v>
      </c>
      <c r="D67" s="393">
        <v>43</v>
      </c>
      <c r="E67" s="393">
        <v>107</v>
      </c>
      <c r="F67" s="394" t="s">
        <v>213</v>
      </c>
      <c r="G67" s="394">
        <v>2</v>
      </c>
      <c r="H67" s="393">
        <v>25</v>
      </c>
      <c r="I67" s="393">
        <v>7</v>
      </c>
      <c r="J67" s="358">
        <v>-64</v>
      </c>
      <c r="K67" s="393">
        <v>-54</v>
      </c>
      <c r="L67" s="381">
        <f>D67/C67*1000</f>
        <v>5.9171597633136095</v>
      </c>
      <c r="M67" s="381">
        <f>E67/C67*1000</f>
        <v>14.724095224989679</v>
      </c>
      <c r="N67" s="387" t="s">
        <v>198</v>
      </c>
      <c r="O67" s="387">
        <v>44.4</v>
      </c>
      <c r="P67" s="395">
        <f>H67/C67*1000</f>
        <v>3.440209164717215</v>
      </c>
      <c r="Q67" s="396">
        <f>I67/C67*1000</f>
        <v>0.9632585661208202</v>
      </c>
      <c r="R67" s="395">
        <f>J67/C67*1000</f>
        <v>-8.80693546167607</v>
      </c>
      <c r="S67" s="395">
        <f>K67/C67*1000</f>
        <v>-7.430851795789184</v>
      </c>
    </row>
    <row r="68" spans="1:19" ht="15" customHeight="1">
      <c r="A68" s="104" t="s">
        <v>186</v>
      </c>
      <c r="B68" s="104"/>
      <c r="C68" s="118"/>
      <c r="D68" s="118"/>
      <c r="E68" s="118"/>
      <c r="F68" s="118"/>
      <c r="G68" s="118"/>
      <c r="H68" s="118"/>
      <c r="I68" s="149"/>
      <c r="J68" s="149"/>
      <c r="K68" s="137"/>
      <c r="L68" s="150"/>
      <c r="M68" s="150"/>
      <c r="N68" s="150"/>
      <c r="O68" s="150"/>
      <c r="P68" s="151"/>
      <c r="Q68" s="209"/>
      <c r="R68" s="151"/>
      <c r="S68" s="151"/>
    </row>
    <row r="69" spans="3:19" ht="14.25">
      <c r="C69" s="152"/>
      <c r="D69" s="152"/>
      <c r="E69" s="152"/>
      <c r="F69" s="152"/>
      <c r="G69" s="152"/>
      <c r="H69" s="152"/>
      <c r="I69" s="152"/>
      <c r="J69" s="152"/>
      <c r="K69" s="152"/>
      <c r="L69" s="153"/>
      <c r="M69" s="153"/>
      <c r="N69" s="153"/>
      <c r="O69" s="153"/>
      <c r="P69" s="153"/>
      <c r="Q69" s="154"/>
      <c r="R69" s="153"/>
      <c r="S69" s="153"/>
    </row>
  </sheetData>
  <sheetProtection/>
  <mergeCells count="35">
    <mergeCell ref="A18:B18"/>
    <mergeCell ref="A20:B20"/>
    <mergeCell ref="A23:B23"/>
    <mergeCell ref="A60:B60"/>
    <mergeCell ref="A66:B66"/>
    <mergeCell ref="A29:B29"/>
    <mergeCell ref="A39:B39"/>
    <mergeCell ref="A46:B46"/>
    <mergeCell ref="A52:B52"/>
    <mergeCell ref="G5:G7"/>
    <mergeCell ref="H5:H7"/>
    <mergeCell ref="A14:B14"/>
    <mergeCell ref="A15:B15"/>
    <mergeCell ref="A16:B16"/>
    <mergeCell ref="A17:B17"/>
    <mergeCell ref="Q5:Q7"/>
    <mergeCell ref="M5:M7"/>
    <mergeCell ref="N5:N7"/>
    <mergeCell ref="O5:O7"/>
    <mergeCell ref="A13:B13"/>
    <mergeCell ref="A9:B9"/>
    <mergeCell ref="A11:B11"/>
    <mergeCell ref="A12:B12"/>
    <mergeCell ref="I5:I7"/>
    <mergeCell ref="J5:J7"/>
    <mergeCell ref="A2:S2"/>
    <mergeCell ref="A5:B7"/>
    <mergeCell ref="C5:C7"/>
    <mergeCell ref="D5:D7"/>
    <mergeCell ref="E5:E7"/>
    <mergeCell ref="S5:S7"/>
    <mergeCell ref="R5:R7"/>
    <mergeCell ref="K5:K7"/>
    <mergeCell ref="L5:L7"/>
    <mergeCell ref="P5:P7"/>
  </mergeCells>
  <printOptions/>
  <pageMargins left="0.9055118110236221" right="0.31496062992125984" top="0.5118110236220472" bottom="0.5118110236220472" header="0.5118110236220472" footer="0.5118110236220472"/>
  <pageSetup fitToHeight="1" fitToWidth="1" horizontalDpi="600" verticalDpi="600" orientation="landscape" paperSize="8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94"/>
  <sheetViews>
    <sheetView tabSelected="1" zoomScale="75" zoomScaleNormal="75" zoomScalePageLayoutView="0" workbookViewId="0" topLeftCell="U1">
      <selection activeCell="AE1" sqref="AE1"/>
    </sheetView>
  </sheetViews>
  <sheetFormatPr defaultColWidth="10.59765625" defaultRowHeight="15"/>
  <cols>
    <col min="1" max="1" width="12.59765625" style="34" customWidth="1"/>
    <col min="2" max="2" width="8.19921875" style="34" customWidth="1"/>
    <col min="3" max="3" width="7" style="34" customWidth="1"/>
    <col min="4" max="4" width="8.3984375" style="34" customWidth="1"/>
    <col min="5" max="16" width="7.59765625" style="34" customWidth="1"/>
    <col min="17" max="17" width="8.19921875" style="34" customWidth="1"/>
    <col min="18" max="18" width="9.59765625" style="34" customWidth="1"/>
    <col min="19" max="19" width="7.09765625" style="34" customWidth="1"/>
    <col min="20" max="20" width="8.09765625" style="34" customWidth="1"/>
    <col min="21" max="21" width="2.59765625" style="34" customWidth="1"/>
    <col min="22" max="22" width="12.59765625" style="34" customWidth="1"/>
    <col min="23" max="23" width="11.59765625" style="34" customWidth="1"/>
    <col min="24" max="24" width="12.5" style="34" customWidth="1"/>
    <col min="25" max="25" width="11.59765625" style="34" customWidth="1"/>
    <col min="26" max="26" width="12" style="34" customWidth="1"/>
    <col min="27" max="36" width="11.59765625" style="34" customWidth="1"/>
    <col min="37" max="37" width="5.59765625" style="34" customWidth="1"/>
    <col min="38" max="41" width="4.59765625" style="34" customWidth="1"/>
    <col min="42" max="16384" width="10.59765625" style="34" customWidth="1"/>
  </cols>
  <sheetData>
    <row r="1" spans="1:31" s="63" customFormat="1" ht="19.5" customHeight="1">
      <c r="A1" s="62" t="s">
        <v>226</v>
      </c>
      <c r="T1" s="158"/>
      <c r="AD1" s="65"/>
      <c r="AE1" s="65" t="s">
        <v>227</v>
      </c>
    </row>
    <row r="2" spans="1:37" ht="19.5" customHeight="1">
      <c r="A2" s="480" t="s">
        <v>228</v>
      </c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159"/>
      <c r="U2" s="552" t="s">
        <v>480</v>
      </c>
      <c r="V2" s="552"/>
      <c r="W2" s="552"/>
      <c r="X2" s="552"/>
      <c r="Y2" s="552"/>
      <c r="Z2" s="552"/>
      <c r="AA2" s="552"/>
      <c r="AB2" s="552"/>
      <c r="AC2" s="552"/>
      <c r="AD2" s="552"/>
      <c r="AE2" s="160"/>
      <c r="AF2" s="160"/>
      <c r="AG2" s="160"/>
      <c r="AH2" s="160"/>
      <c r="AI2" s="160"/>
      <c r="AJ2" s="160"/>
      <c r="AK2" s="160"/>
    </row>
    <row r="3" spans="1:35" ht="19.5" customHeight="1">
      <c r="A3" s="528" t="s">
        <v>229</v>
      </c>
      <c r="B3" s="528"/>
      <c r="C3" s="528"/>
      <c r="D3" s="528"/>
      <c r="E3" s="528"/>
      <c r="F3" s="528"/>
      <c r="G3" s="528"/>
      <c r="H3" s="528"/>
      <c r="I3" s="528"/>
      <c r="J3" s="528"/>
      <c r="K3" s="528"/>
      <c r="L3" s="528"/>
      <c r="M3" s="528"/>
      <c r="N3" s="528"/>
      <c r="O3" s="528"/>
      <c r="P3" s="528"/>
      <c r="Q3" s="528"/>
      <c r="R3" s="528"/>
      <c r="S3" s="528"/>
      <c r="T3" s="161"/>
      <c r="V3" s="161"/>
      <c r="W3" s="161"/>
      <c r="X3" s="161"/>
      <c r="Y3" s="161"/>
      <c r="Z3" s="162"/>
      <c r="AA3" s="162"/>
      <c r="AB3" s="162"/>
      <c r="AC3" s="162"/>
      <c r="AD3" s="162"/>
      <c r="AE3" s="162"/>
      <c r="AF3" s="162"/>
      <c r="AG3" s="162"/>
      <c r="AH3" s="162"/>
      <c r="AI3" s="162"/>
    </row>
    <row r="4" spans="1:35" ht="18" customHeight="1" thickBot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4"/>
      <c r="S4" s="165" t="s">
        <v>230</v>
      </c>
      <c r="T4" s="166"/>
      <c r="V4" s="163"/>
      <c r="W4" s="163"/>
      <c r="X4" s="163"/>
      <c r="Y4" s="163"/>
      <c r="Z4" s="163"/>
      <c r="AA4" s="163"/>
      <c r="AB4" s="163"/>
      <c r="AC4" s="163"/>
      <c r="AD4" s="167"/>
      <c r="AE4" s="167"/>
      <c r="AF4" s="163"/>
      <c r="AG4" s="163"/>
      <c r="AH4" s="163"/>
      <c r="AI4" s="163"/>
    </row>
    <row r="5" spans="1:37" ht="18" customHeight="1">
      <c r="A5" s="469" t="s">
        <v>214</v>
      </c>
      <c r="B5" s="554" t="s">
        <v>231</v>
      </c>
      <c r="C5" s="478"/>
      <c r="D5" s="478"/>
      <c r="E5" s="478"/>
      <c r="F5" s="478"/>
      <c r="G5" s="478"/>
      <c r="H5" s="478"/>
      <c r="I5" s="478"/>
      <c r="J5" s="479"/>
      <c r="K5" s="554" t="s">
        <v>232</v>
      </c>
      <c r="L5" s="478"/>
      <c r="M5" s="478"/>
      <c r="N5" s="478"/>
      <c r="O5" s="478"/>
      <c r="P5" s="478"/>
      <c r="Q5" s="478"/>
      <c r="R5" s="478"/>
      <c r="S5" s="478"/>
      <c r="T5" s="166"/>
      <c r="U5" s="468" t="s">
        <v>215</v>
      </c>
      <c r="V5" s="555"/>
      <c r="W5" s="554" t="s">
        <v>216</v>
      </c>
      <c r="X5" s="436"/>
      <c r="Y5" s="436"/>
      <c r="Z5" s="554" t="s">
        <v>233</v>
      </c>
      <c r="AA5" s="436"/>
      <c r="AB5" s="436"/>
      <c r="AC5" s="565" t="s">
        <v>217</v>
      </c>
      <c r="AD5" s="566"/>
      <c r="AE5" s="161"/>
      <c r="AF5" s="161"/>
      <c r="AG5" s="161"/>
      <c r="AH5" s="87"/>
      <c r="AI5" s="169"/>
      <c r="AJ5" s="169"/>
      <c r="AK5" s="169"/>
    </row>
    <row r="6" spans="1:37" ht="18" customHeight="1">
      <c r="A6" s="553"/>
      <c r="B6" s="567" t="s">
        <v>234</v>
      </c>
      <c r="C6" s="568"/>
      <c r="D6" s="569"/>
      <c r="E6" s="567" t="s">
        <v>4</v>
      </c>
      <c r="F6" s="568"/>
      <c r="G6" s="569"/>
      <c r="H6" s="567" t="s">
        <v>5</v>
      </c>
      <c r="I6" s="568"/>
      <c r="J6" s="569"/>
      <c r="K6" s="567" t="s">
        <v>234</v>
      </c>
      <c r="L6" s="568"/>
      <c r="M6" s="569"/>
      <c r="N6" s="567" t="s">
        <v>4</v>
      </c>
      <c r="O6" s="568"/>
      <c r="P6" s="569"/>
      <c r="Q6" s="567" t="s">
        <v>5</v>
      </c>
      <c r="R6" s="568"/>
      <c r="S6" s="568"/>
      <c r="T6" s="166"/>
      <c r="U6" s="556"/>
      <c r="V6" s="553"/>
      <c r="W6" s="545" t="s">
        <v>235</v>
      </c>
      <c r="X6" s="571" t="s">
        <v>236</v>
      </c>
      <c r="Y6" s="535" t="s">
        <v>237</v>
      </c>
      <c r="Z6" s="545" t="s">
        <v>238</v>
      </c>
      <c r="AA6" s="571" t="s">
        <v>481</v>
      </c>
      <c r="AB6" s="535" t="s">
        <v>237</v>
      </c>
      <c r="AC6" s="545" t="s">
        <v>235</v>
      </c>
      <c r="AD6" s="545" t="s">
        <v>236</v>
      </c>
      <c r="AE6" s="170"/>
      <c r="AF6" s="171"/>
      <c r="AG6" s="171"/>
      <c r="AH6" s="161"/>
      <c r="AI6" s="161"/>
      <c r="AJ6" s="169"/>
      <c r="AK6" s="169"/>
    </row>
    <row r="7" spans="1:37" ht="18" customHeight="1">
      <c r="A7" s="452"/>
      <c r="B7" s="495"/>
      <c r="C7" s="470"/>
      <c r="D7" s="471"/>
      <c r="E7" s="495"/>
      <c r="F7" s="470"/>
      <c r="G7" s="471"/>
      <c r="H7" s="495"/>
      <c r="I7" s="470"/>
      <c r="J7" s="471"/>
      <c r="K7" s="495"/>
      <c r="L7" s="470"/>
      <c r="M7" s="471"/>
      <c r="N7" s="495"/>
      <c r="O7" s="470"/>
      <c r="P7" s="471"/>
      <c r="Q7" s="495"/>
      <c r="R7" s="470"/>
      <c r="S7" s="470"/>
      <c r="T7" s="166"/>
      <c r="U7" s="557"/>
      <c r="V7" s="553"/>
      <c r="W7" s="546"/>
      <c r="X7" s="572"/>
      <c r="Y7" s="536"/>
      <c r="Z7" s="546"/>
      <c r="AA7" s="572"/>
      <c r="AB7" s="536"/>
      <c r="AC7" s="546"/>
      <c r="AD7" s="570"/>
      <c r="AE7" s="171"/>
      <c r="AF7" s="171"/>
      <c r="AG7" s="171"/>
      <c r="AH7" s="172"/>
      <c r="AI7" s="172"/>
      <c r="AJ7" s="163"/>
      <c r="AK7" s="163"/>
    </row>
    <row r="8" spans="1:37" ht="18" customHeight="1">
      <c r="A8" s="278" t="s">
        <v>218</v>
      </c>
      <c r="B8" s="558">
        <f>SUM(D9:D20)</f>
        <v>10906</v>
      </c>
      <c r="C8" s="559"/>
      <c r="D8" s="560"/>
      <c r="E8" s="538">
        <f>SUM(G9:G20)</f>
        <v>5579</v>
      </c>
      <c r="F8" s="538"/>
      <c r="G8" s="538"/>
      <c r="H8" s="538">
        <f>SUM(J9:J20)</f>
        <v>5327</v>
      </c>
      <c r="I8" s="538"/>
      <c r="J8" s="538"/>
      <c r="K8" s="538">
        <f>SUM(M9:M20)</f>
        <v>10068</v>
      </c>
      <c r="L8" s="538"/>
      <c r="M8" s="538"/>
      <c r="N8" s="538">
        <f>SUM(P9:P20)</f>
        <v>5325</v>
      </c>
      <c r="O8" s="538"/>
      <c r="P8" s="538"/>
      <c r="Q8" s="538">
        <f>SUM(S9:S20)</f>
        <v>4743</v>
      </c>
      <c r="R8" s="538"/>
      <c r="S8" s="538"/>
      <c r="T8" s="166"/>
      <c r="U8" s="444"/>
      <c r="V8" s="452"/>
      <c r="W8" s="547"/>
      <c r="X8" s="428"/>
      <c r="Y8" s="537"/>
      <c r="Z8" s="547"/>
      <c r="AA8" s="428"/>
      <c r="AB8" s="537"/>
      <c r="AC8" s="547"/>
      <c r="AD8" s="544"/>
      <c r="AE8" s="173"/>
      <c r="AF8" s="174"/>
      <c r="AG8" s="174"/>
      <c r="AH8" s="175"/>
      <c r="AI8" s="175"/>
      <c r="AJ8" s="176"/>
      <c r="AK8" s="176"/>
    </row>
    <row r="9" spans="1:37" ht="18" customHeight="1">
      <c r="A9" s="16" t="s">
        <v>239</v>
      </c>
      <c r="B9" s="279"/>
      <c r="C9" s="113"/>
      <c r="D9" s="113">
        <f>SUM(G9,J9)</f>
        <v>898</v>
      </c>
      <c r="E9" s="113"/>
      <c r="F9" s="113"/>
      <c r="G9" s="113">
        <v>452</v>
      </c>
      <c r="H9" s="113"/>
      <c r="I9" s="113"/>
      <c r="J9" s="113">
        <v>446</v>
      </c>
      <c r="K9" s="113"/>
      <c r="L9" s="87"/>
      <c r="M9" s="113">
        <f aca="true" t="shared" si="0" ref="M9:M20">SUM(P9,S9)</f>
        <v>1035</v>
      </c>
      <c r="N9" s="113"/>
      <c r="O9" s="113"/>
      <c r="P9" s="113">
        <v>542</v>
      </c>
      <c r="Q9" s="113"/>
      <c r="R9" s="113"/>
      <c r="S9" s="113">
        <v>493</v>
      </c>
      <c r="T9" s="166"/>
      <c r="U9" s="548" t="s">
        <v>240</v>
      </c>
      <c r="V9" s="461"/>
      <c r="W9" s="419">
        <f>SUM(W11,W15:W16,W19:W20,W24:W25,W28:W32)</f>
        <v>577886</v>
      </c>
      <c r="X9" s="294">
        <v>1180977</v>
      </c>
      <c r="Y9" s="420">
        <f>W9/X9*100</f>
        <v>48.93287506869313</v>
      </c>
      <c r="Z9" s="295">
        <f>SUM(Z11,Z15:Z16,Z19:Z20,Z24:Z25,Z28:Z32)</f>
        <v>102.97</v>
      </c>
      <c r="AA9" s="295">
        <v>4185.22</v>
      </c>
      <c r="AB9" s="420">
        <f>Z9/AA9*100</f>
        <v>2.4603246663257843</v>
      </c>
      <c r="AC9" s="421">
        <f>W9/Z9</f>
        <v>5612.178304360494</v>
      </c>
      <c r="AD9" s="421">
        <f>X9/AA9</f>
        <v>282.1779978113456</v>
      </c>
      <c r="AF9" s="177"/>
      <c r="AI9" s="175"/>
      <c r="AK9" s="176"/>
    </row>
    <row r="10" spans="1:30" ht="18" customHeight="1">
      <c r="A10" s="216" t="s">
        <v>241</v>
      </c>
      <c r="B10" s="279"/>
      <c r="C10" s="113"/>
      <c r="D10" s="113">
        <f>SUM(G10,J10)</f>
        <v>829</v>
      </c>
      <c r="E10" s="113"/>
      <c r="F10" s="113"/>
      <c r="G10" s="113">
        <v>434</v>
      </c>
      <c r="H10" s="113"/>
      <c r="I10" s="113"/>
      <c r="J10" s="113">
        <v>395</v>
      </c>
      <c r="K10" s="113"/>
      <c r="L10" s="113"/>
      <c r="M10" s="113">
        <f t="shared" si="0"/>
        <v>857</v>
      </c>
      <c r="N10" s="113"/>
      <c r="O10" s="113"/>
      <c r="P10" s="113">
        <v>423</v>
      </c>
      <c r="Q10" s="113"/>
      <c r="R10" s="113"/>
      <c r="S10" s="113">
        <v>434</v>
      </c>
      <c r="T10" s="166"/>
      <c r="V10" s="178"/>
      <c r="W10" s="342"/>
      <c r="X10" s="342"/>
      <c r="Y10" s="342"/>
      <c r="Z10" s="403"/>
      <c r="AA10" s="342"/>
      <c r="AB10" s="342"/>
      <c r="AC10" s="342"/>
      <c r="AD10" s="342"/>
    </row>
    <row r="11" spans="1:37" ht="18" customHeight="1">
      <c r="A11" s="216" t="s">
        <v>242</v>
      </c>
      <c r="B11" s="279"/>
      <c r="C11" s="113"/>
      <c r="D11" s="113">
        <f aca="true" t="shared" si="1" ref="D11:D20">SUM(G11,J11)</f>
        <v>899</v>
      </c>
      <c r="E11" s="113"/>
      <c r="F11" s="113"/>
      <c r="G11" s="113">
        <v>444</v>
      </c>
      <c r="H11" s="113"/>
      <c r="I11" s="113"/>
      <c r="J11" s="113">
        <v>455</v>
      </c>
      <c r="K11" s="113"/>
      <c r="L11" s="113"/>
      <c r="M11" s="113">
        <f t="shared" si="0"/>
        <v>896</v>
      </c>
      <c r="N11" s="113"/>
      <c r="O11" s="113"/>
      <c r="P11" s="113">
        <v>484</v>
      </c>
      <c r="Q11" s="113"/>
      <c r="R11" s="113"/>
      <c r="S11" s="113">
        <v>412</v>
      </c>
      <c r="T11" s="166"/>
      <c r="V11" s="179" t="s">
        <v>51</v>
      </c>
      <c r="W11" s="399">
        <f>SUM(W12:W14)</f>
        <v>369986</v>
      </c>
      <c r="X11" s="404">
        <v>456438</v>
      </c>
      <c r="Y11" s="400">
        <f>W11/X11*100</f>
        <v>81.05942099474628</v>
      </c>
      <c r="Z11" s="401">
        <f>SUM(Z12:Z14)</f>
        <v>58.53</v>
      </c>
      <c r="AA11" s="405">
        <v>467.77</v>
      </c>
      <c r="AB11" s="400">
        <f>Z11/AA11*100</f>
        <v>12.512559591252112</v>
      </c>
      <c r="AC11" s="402">
        <f>W11/Z11</f>
        <v>6321.305313514437</v>
      </c>
      <c r="AD11" s="402">
        <f>X11/AA11</f>
        <v>975.7744190520983</v>
      </c>
      <c r="AF11" s="177"/>
      <c r="AI11" s="180"/>
      <c r="AK11" s="181"/>
    </row>
    <row r="12" spans="1:37" ht="18" customHeight="1">
      <c r="A12" s="216" t="s">
        <v>243</v>
      </c>
      <c r="B12" s="279"/>
      <c r="C12" s="113"/>
      <c r="D12" s="113">
        <f t="shared" si="1"/>
        <v>868</v>
      </c>
      <c r="E12" s="113"/>
      <c r="F12" s="113"/>
      <c r="G12" s="113">
        <v>444</v>
      </c>
      <c r="H12" s="113"/>
      <c r="I12" s="113"/>
      <c r="J12" s="113">
        <v>424</v>
      </c>
      <c r="K12" s="113"/>
      <c r="L12" s="113"/>
      <c r="M12" s="113">
        <f t="shared" si="0"/>
        <v>823</v>
      </c>
      <c r="N12" s="113"/>
      <c r="O12" s="113"/>
      <c r="P12" s="113">
        <v>416</v>
      </c>
      <c r="Q12" s="113"/>
      <c r="R12" s="113"/>
      <c r="S12" s="113">
        <v>407</v>
      </c>
      <c r="T12" s="166"/>
      <c r="V12" s="16" t="s">
        <v>244</v>
      </c>
      <c r="W12" s="399">
        <v>355989</v>
      </c>
      <c r="X12" s="406" t="s">
        <v>219</v>
      </c>
      <c r="Y12" s="407">
        <v>77.9928489740118</v>
      </c>
      <c r="Z12" s="408">
        <v>55.99</v>
      </c>
      <c r="AA12" s="406" t="s">
        <v>219</v>
      </c>
      <c r="AB12" s="409">
        <v>11.969557688607651</v>
      </c>
      <c r="AC12" s="402">
        <f aca="true" t="shared" si="2" ref="AC12:AC32">W12/Z12</f>
        <v>6358.081800321485</v>
      </c>
      <c r="AD12" s="406" t="s">
        <v>219</v>
      </c>
      <c r="AF12" s="177"/>
      <c r="AI12" s="180"/>
      <c r="AK12" s="182"/>
    </row>
    <row r="13" spans="1:37" ht="18" customHeight="1">
      <c r="A13" s="216" t="s">
        <v>245</v>
      </c>
      <c r="B13" s="279"/>
      <c r="C13" s="113"/>
      <c r="D13" s="113">
        <f t="shared" si="1"/>
        <v>960</v>
      </c>
      <c r="E13" s="113"/>
      <c r="F13" s="113"/>
      <c r="G13" s="113">
        <v>482</v>
      </c>
      <c r="H13" s="113"/>
      <c r="I13" s="113"/>
      <c r="J13" s="113">
        <v>478</v>
      </c>
      <c r="K13" s="113"/>
      <c r="L13" s="113"/>
      <c r="M13" s="113">
        <f t="shared" si="0"/>
        <v>845</v>
      </c>
      <c r="N13" s="113"/>
      <c r="O13" s="113"/>
      <c r="P13" s="113">
        <v>461</v>
      </c>
      <c r="Q13" s="113"/>
      <c r="R13" s="113"/>
      <c r="S13" s="113">
        <v>384</v>
      </c>
      <c r="T13" s="166"/>
      <c r="V13" s="16" t="s">
        <v>246</v>
      </c>
      <c r="W13" s="410">
        <v>7690</v>
      </c>
      <c r="X13" s="406" t="s">
        <v>219</v>
      </c>
      <c r="Y13" s="407">
        <v>1.6847852282237674</v>
      </c>
      <c r="Z13" s="408">
        <v>1.05</v>
      </c>
      <c r="AA13" s="406" t="s">
        <v>219</v>
      </c>
      <c r="AB13" s="409">
        <v>0.2244692904632619</v>
      </c>
      <c r="AC13" s="402">
        <f t="shared" si="2"/>
        <v>7323.809523809524</v>
      </c>
      <c r="AD13" s="406" t="s">
        <v>219</v>
      </c>
      <c r="AF13" s="177"/>
      <c r="AI13" s="180"/>
      <c r="AK13" s="182"/>
    </row>
    <row r="14" spans="1:37" ht="18" customHeight="1">
      <c r="A14" s="216" t="s">
        <v>247</v>
      </c>
      <c r="B14" s="279"/>
      <c r="C14" s="113"/>
      <c r="D14" s="113">
        <f t="shared" si="1"/>
        <v>940</v>
      </c>
      <c r="E14" s="113"/>
      <c r="F14" s="113"/>
      <c r="G14" s="113">
        <v>505</v>
      </c>
      <c r="H14" s="113"/>
      <c r="I14" s="113"/>
      <c r="J14" s="113">
        <v>435</v>
      </c>
      <c r="K14" s="113"/>
      <c r="L14" s="113"/>
      <c r="M14" s="113">
        <f t="shared" si="0"/>
        <v>776</v>
      </c>
      <c r="N14" s="113"/>
      <c r="O14" s="113"/>
      <c r="P14" s="113">
        <v>406</v>
      </c>
      <c r="Q14" s="113"/>
      <c r="R14" s="113"/>
      <c r="S14" s="113">
        <v>370</v>
      </c>
      <c r="T14" s="166"/>
      <c r="V14" s="16" t="s">
        <v>248</v>
      </c>
      <c r="W14" s="410">
        <v>6307</v>
      </c>
      <c r="X14" s="406" t="s">
        <v>219</v>
      </c>
      <c r="Y14" s="407">
        <v>1.3817867925107026</v>
      </c>
      <c r="Z14" s="408">
        <v>1.49</v>
      </c>
      <c r="AA14" s="406" t="s">
        <v>219</v>
      </c>
      <c r="AB14" s="409">
        <v>0.3185326121812002</v>
      </c>
      <c r="AC14" s="402">
        <f t="shared" si="2"/>
        <v>4232.885906040268</v>
      </c>
      <c r="AD14" s="406" t="s">
        <v>219</v>
      </c>
      <c r="AF14" s="177"/>
      <c r="AI14" s="180"/>
      <c r="AK14" s="182"/>
    </row>
    <row r="15" spans="1:37" ht="18" customHeight="1">
      <c r="A15" s="216" t="s">
        <v>249</v>
      </c>
      <c r="B15" s="279"/>
      <c r="C15" s="113"/>
      <c r="D15" s="113">
        <f t="shared" si="1"/>
        <v>978</v>
      </c>
      <c r="E15" s="113"/>
      <c r="F15" s="113"/>
      <c r="G15" s="113">
        <v>498</v>
      </c>
      <c r="H15" s="113"/>
      <c r="I15" s="113"/>
      <c r="J15" s="113">
        <v>480</v>
      </c>
      <c r="K15" s="113"/>
      <c r="L15" s="113"/>
      <c r="M15" s="113">
        <f t="shared" si="0"/>
        <v>745</v>
      </c>
      <c r="N15" s="113"/>
      <c r="O15" s="113"/>
      <c r="P15" s="113">
        <v>403</v>
      </c>
      <c r="Q15" s="113"/>
      <c r="R15" s="113"/>
      <c r="S15" s="113">
        <v>342</v>
      </c>
      <c r="T15" s="166"/>
      <c r="V15" s="179" t="s">
        <v>52</v>
      </c>
      <c r="W15" s="410">
        <v>14302</v>
      </c>
      <c r="X15" s="404">
        <v>47351</v>
      </c>
      <c r="Y15" s="400">
        <f>W15/X15*100</f>
        <v>30.204219551857403</v>
      </c>
      <c r="Z15" s="408">
        <v>3.51</v>
      </c>
      <c r="AA15" s="405">
        <v>143.97</v>
      </c>
      <c r="AB15" s="400">
        <f>Z15/AA15*100</f>
        <v>2.4380079183163157</v>
      </c>
      <c r="AC15" s="402">
        <f t="shared" si="2"/>
        <v>4074.643874643875</v>
      </c>
      <c r="AD15" s="402">
        <f>X15/AA15</f>
        <v>328.8949086615267</v>
      </c>
      <c r="AF15" s="177"/>
      <c r="AI15" s="180"/>
      <c r="AK15" s="180"/>
    </row>
    <row r="16" spans="1:37" ht="18" customHeight="1">
      <c r="A16" s="216" t="s">
        <v>250</v>
      </c>
      <c r="B16" s="279"/>
      <c r="C16" s="113"/>
      <c r="D16" s="113">
        <f t="shared" si="1"/>
        <v>975</v>
      </c>
      <c r="E16" s="113"/>
      <c r="F16" s="113"/>
      <c r="G16" s="113">
        <v>503</v>
      </c>
      <c r="H16" s="113"/>
      <c r="I16" s="113"/>
      <c r="J16" s="113">
        <v>472</v>
      </c>
      <c r="K16" s="113"/>
      <c r="L16" s="113"/>
      <c r="M16" s="113">
        <f t="shared" si="0"/>
        <v>782</v>
      </c>
      <c r="N16" s="113"/>
      <c r="O16" s="113"/>
      <c r="P16" s="113">
        <v>413</v>
      </c>
      <c r="Q16" s="113"/>
      <c r="R16" s="113"/>
      <c r="S16" s="113">
        <v>369</v>
      </c>
      <c r="T16" s="166"/>
      <c r="V16" s="179" t="s">
        <v>53</v>
      </c>
      <c r="W16" s="410">
        <f>SUM(W17:W18)</f>
        <v>33115</v>
      </c>
      <c r="X16" s="404">
        <v>108622</v>
      </c>
      <c r="Y16" s="400">
        <f>W16/X16*100</f>
        <v>30.48645762368581</v>
      </c>
      <c r="Z16" s="411">
        <f>SUM(Z17:Z18)</f>
        <v>8.17</v>
      </c>
      <c r="AA16" s="405">
        <v>371.13</v>
      </c>
      <c r="AB16" s="400">
        <f>Z16/AA16*100</f>
        <v>2.201384959448172</v>
      </c>
      <c r="AC16" s="402">
        <f t="shared" si="2"/>
        <v>4053.2435740514074</v>
      </c>
      <c r="AD16" s="402">
        <f>X16/AA16</f>
        <v>292.6791151348584</v>
      </c>
      <c r="AF16" s="177"/>
      <c r="AI16" s="180"/>
      <c r="AK16" s="180"/>
    </row>
    <row r="17" spans="1:37" ht="18" customHeight="1">
      <c r="A17" s="216" t="s">
        <v>251</v>
      </c>
      <c r="B17" s="279"/>
      <c r="C17" s="113"/>
      <c r="D17" s="113">
        <f t="shared" si="1"/>
        <v>956</v>
      </c>
      <c r="E17" s="113"/>
      <c r="F17" s="113"/>
      <c r="G17" s="113">
        <v>493</v>
      </c>
      <c r="H17" s="113"/>
      <c r="I17" s="113"/>
      <c r="J17" s="113">
        <v>463</v>
      </c>
      <c r="K17" s="113"/>
      <c r="L17" s="113"/>
      <c r="M17" s="113">
        <f t="shared" si="0"/>
        <v>717</v>
      </c>
      <c r="N17" s="113"/>
      <c r="O17" s="113"/>
      <c r="P17" s="113">
        <v>374</v>
      </c>
      <c r="Q17" s="113"/>
      <c r="R17" s="113"/>
      <c r="S17" s="113">
        <v>343</v>
      </c>
      <c r="T17" s="166"/>
      <c r="V17" s="16" t="s">
        <v>244</v>
      </c>
      <c r="W17" s="410">
        <v>26842</v>
      </c>
      <c r="X17" s="406" t="s">
        <v>219</v>
      </c>
      <c r="Y17" s="407">
        <v>24.71138443409254</v>
      </c>
      <c r="Z17" s="408">
        <v>5.97</v>
      </c>
      <c r="AA17" s="406" t="s">
        <v>219</v>
      </c>
      <c r="AB17" s="409">
        <v>1.608600759841565</v>
      </c>
      <c r="AC17" s="402">
        <f t="shared" si="2"/>
        <v>4496.147403685092</v>
      </c>
      <c r="AD17" s="406" t="s">
        <v>219</v>
      </c>
      <c r="AF17" s="177"/>
      <c r="AI17" s="180"/>
      <c r="AK17" s="182"/>
    </row>
    <row r="18" spans="1:37" ht="18" customHeight="1">
      <c r="A18" s="216" t="s">
        <v>252</v>
      </c>
      <c r="B18" s="279"/>
      <c r="C18" s="113"/>
      <c r="D18" s="113">
        <f t="shared" si="1"/>
        <v>869</v>
      </c>
      <c r="E18" s="113"/>
      <c r="F18" s="113"/>
      <c r="G18" s="113">
        <v>436</v>
      </c>
      <c r="H18" s="113"/>
      <c r="I18" s="113"/>
      <c r="J18" s="113">
        <v>433</v>
      </c>
      <c r="K18" s="113"/>
      <c r="L18" s="113"/>
      <c r="M18" s="113">
        <f t="shared" si="0"/>
        <v>845</v>
      </c>
      <c r="N18" s="113"/>
      <c r="O18" s="113"/>
      <c r="P18" s="113">
        <v>461</v>
      </c>
      <c r="Q18" s="113"/>
      <c r="R18" s="113"/>
      <c r="S18" s="113">
        <v>384</v>
      </c>
      <c r="T18" s="166"/>
      <c r="V18" s="16" t="s">
        <v>246</v>
      </c>
      <c r="W18" s="410">
        <v>6273</v>
      </c>
      <c r="X18" s="406" t="s">
        <v>219</v>
      </c>
      <c r="Y18" s="407">
        <v>5.775073189593268</v>
      </c>
      <c r="Z18" s="408">
        <v>2.2</v>
      </c>
      <c r="AA18" s="406" t="s">
        <v>219</v>
      </c>
      <c r="AB18" s="409">
        <v>0.5927841996066069</v>
      </c>
      <c r="AC18" s="402">
        <f t="shared" si="2"/>
        <v>2851.363636363636</v>
      </c>
      <c r="AD18" s="406" t="s">
        <v>219</v>
      </c>
      <c r="AF18" s="177"/>
      <c r="AI18" s="180"/>
      <c r="AK18" s="182"/>
    </row>
    <row r="19" spans="1:37" ht="18" customHeight="1">
      <c r="A19" s="216" t="s">
        <v>253</v>
      </c>
      <c r="B19" s="279"/>
      <c r="C19" s="113"/>
      <c r="D19" s="113">
        <f t="shared" si="1"/>
        <v>839</v>
      </c>
      <c r="E19" s="113"/>
      <c r="F19" s="113"/>
      <c r="G19" s="113">
        <v>419</v>
      </c>
      <c r="H19" s="113"/>
      <c r="I19" s="113"/>
      <c r="J19" s="113">
        <v>420</v>
      </c>
      <c r="K19" s="113"/>
      <c r="L19" s="113"/>
      <c r="M19" s="113">
        <f t="shared" si="0"/>
        <v>829</v>
      </c>
      <c r="N19" s="113"/>
      <c r="O19" s="113"/>
      <c r="P19" s="113">
        <v>441</v>
      </c>
      <c r="Q19" s="113"/>
      <c r="R19" s="113"/>
      <c r="S19" s="113">
        <v>388</v>
      </c>
      <c r="T19" s="166"/>
      <c r="V19" s="179" t="s">
        <v>54</v>
      </c>
      <c r="W19" s="410">
        <v>10822</v>
      </c>
      <c r="X19" s="404">
        <v>26381</v>
      </c>
      <c r="Y19" s="400">
        <f>W19/X19*100</f>
        <v>41.02194761381297</v>
      </c>
      <c r="Z19" s="408">
        <v>2.08</v>
      </c>
      <c r="AA19" s="405">
        <v>268.67</v>
      </c>
      <c r="AB19" s="400">
        <f>Z19/AA19*100</f>
        <v>0.7741839431272565</v>
      </c>
      <c r="AC19" s="402">
        <f t="shared" si="2"/>
        <v>5202.884615384615</v>
      </c>
      <c r="AD19" s="402">
        <f>X19/AA19</f>
        <v>98.19108944057766</v>
      </c>
      <c r="AF19" s="177"/>
      <c r="AI19" s="180"/>
      <c r="AK19" s="180"/>
    </row>
    <row r="20" spans="1:37" ht="18" customHeight="1">
      <c r="A20" s="280" t="s">
        <v>254</v>
      </c>
      <c r="B20" s="281"/>
      <c r="C20" s="277"/>
      <c r="D20" s="277">
        <f t="shared" si="1"/>
        <v>895</v>
      </c>
      <c r="E20" s="277"/>
      <c r="F20" s="277"/>
      <c r="G20" s="277">
        <v>469</v>
      </c>
      <c r="H20" s="277"/>
      <c r="I20" s="277"/>
      <c r="J20" s="277">
        <v>426</v>
      </c>
      <c r="K20" s="277"/>
      <c r="L20" s="277"/>
      <c r="M20" s="277">
        <f t="shared" si="0"/>
        <v>918</v>
      </c>
      <c r="N20" s="277"/>
      <c r="O20" s="277"/>
      <c r="P20" s="277">
        <v>501</v>
      </c>
      <c r="Q20" s="277"/>
      <c r="R20" s="277"/>
      <c r="S20" s="277">
        <v>417</v>
      </c>
      <c r="T20" s="166"/>
      <c r="V20" s="179" t="s">
        <v>56</v>
      </c>
      <c r="W20" s="399">
        <f>SUM(W21:W23)</f>
        <v>26341</v>
      </c>
      <c r="X20" s="404">
        <v>68368</v>
      </c>
      <c r="Y20" s="400">
        <f>W20/X20*100</f>
        <v>38.52825883454248</v>
      </c>
      <c r="Z20" s="401">
        <f>SUM(Z21:Z23)</f>
        <v>5.98</v>
      </c>
      <c r="AA20" s="405">
        <v>151.6</v>
      </c>
      <c r="AB20" s="400">
        <f>Z20/AA20*100</f>
        <v>3.9445910290237474</v>
      </c>
      <c r="AC20" s="402">
        <f t="shared" si="2"/>
        <v>4404.849498327759</v>
      </c>
      <c r="AD20" s="402">
        <f>X20/AA20</f>
        <v>450.97625329815304</v>
      </c>
      <c r="AF20" s="177"/>
      <c r="AI20" s="180"/>
      <c r="AK20" s="180"/>
    </row>
    <row r="21" spans="4:37" ht="18" customHeight="1"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66"/>
      <c r="V21" s="16" t="s">
        <v>244</v>
      </c>
      <c r="W21" s="410">
        <v>10470</v>
      </c>
      <c r="X21" s="406" t="s">
        <v>219</v>
      </c>
      <c r="Y21" s="407">
        <v>15.314182073484673</v>
      </c>
      <c r="Z21" s="408">
        <v>2.04</v>
      </c>
      <c r="AA21" s="406" t="s">
        <v>219</v>
      </c>
      <c r="AB21" s="409">
        <v>1.345646437994723</v>
      </c>
      <c r="AC21" s="402">
        <f t="shared" si="2"/>
        <v>5132.35294117647</v>
      </c>
      <c r="AD21" s="406" t="s">
        <v>219</v>
      </c>
      <c r="AF21" s="177"/>
      <c r="AI21" s="180"/>
      <c r="AK21" s="182"/>
    </row>
    <row r="22" spans="20:37" ht="18" customHeight="1">
      <c r="T22" s="87"/>
      <c r="V22" s="16" t="s">
        <v>246</v>
      </c>
      <c r="W22" s="410">
        <v>9982</v>
      </c>
      <c r="X22" s="406" t="s">
        <v>219</v>
      </c>
      <c r="Y22" s="407">
        <v>14.60039784694594</v>
      </c>
      <c r="Z22" s="408">
        <v>2.71</v>
      </c>
      <c r="AA22" s="406" t="s">
        <v>219</v>
      </c>
      <c r="AB22" s="409">
        <v>1.787598944591029</v>
      </c>
      <c r="AC22" s="402">
        <f t="shared" si="2"/>
        <v>3683.3948339483395</v>
      </c>
      <c r="AD22" s="406" t="s">
        <v>219</v>
      </c>
      <c r="AF22" s="177"/>
      <c r="AI22" s="180"/>
      <c r="AK22" s="182"/>
    </row>
    <row r="23" spans="19:37" ht="18" customHeight="1">
      <c r="S23" s="165"/>
      <c r="T23" s="87"/>
      <c r="V23" s="16" t="s">
        <v>248</v>
      </c>
      <c r="W23" s="410">
        <v>5889</v>
      </c>
      <c r="X23" s="406" t="s">
        <v>219</v>
      </c>
      <c r="Y23" s="407">
        <v>8.613678914111865</v>
      </c>
      <c r="Z23" s="408">
        <v>1.23</v>
      </c>
      <c r="AA23" s="406" t="s">
        <v>219</v>
      </c>
      <c r="AB23" s="409">
        <v>0.8113456464379948</v>
      </c>
      <c r="AC23" s="402">
        <f t="shared" si="2"/>
        <v>4787.804878048781</v>
      </c>
      <c r="AD23" s="406" t="s">
        <v>219</v>
      </c>
      <c r="AF23" s="177"/>
      <c r="AI23" s="180"/>
      <c r="AK23" s="182"/>
    </row>
    <row r="24" spans="20:37" ht="18" customHeight="1" thickBot="1">
      <c r="T24" s="87"/>
      <c r="V24" s="179" t="s">
        <v>57</v>
      </c>
      <c r="W24" s="410">
        <v>8019</v>
      </c>
      <c r="X24" s="404">
        <v>25541</v>
      </c>
      <c r="Y24" s="400">
        <f>W24/X24*100</f>
        <v>31.39657805097686</v>
      </c>
      <c r="Z24" s="408">
        <v>2.39</v>
      </c>
      <c r="AA24" s="405">
        <v>81.95</v>
      </c>
      <c r="AB24" s="400">
        <f>Z24/AA24*100</f>
        <v>2.916412446613789</v>
      </c>
      <c r="AC24" s="402">
        <f t="shared" si="2"/>
        <v>3355.2301255230122</v>
      </c>
      <c r="AD24" s="402">
        <f>X24/AA24</f>
        <v>311.66564978645516</v>
      </c>
      <c r="AF24" s="177"/>
      <c r="AI24" s="180"/>
      <c r="AK24" s="180"/>
    </row>
    <row r="25" spans="1:37" ht="18" customHeight="1">
      <c r="A25" s="551" t="s">
        <v>214</v>
      </c>
      <c r="B25" s="554" t="s">
        <v>232</v>
      </c>
      <c r="C25" s="478"/>
      <c r="D25" s="478"/>
      <c r="E25" s="478"/>
      <c r="F25" s="478"/>
      <c r="G25" s="478"/>
      <c r="H25" s="478"/>
      <c r="I25" s="478"/>
      <c r="J25" s="479"/>
      <c r="K25" s="543" t="s">
        <v>255</v>
      </c>
      <c r="L25" s="468"/>
      <c r="M25" s="469"/>
      <c r="N25" s="529" t="s">
        <v>256</v>
      </c>
      <c r="O25" s="530"/>
      <c r="P25" s="539"/>
      <c r="Q25" s="529" t="s">
        <v>257</v>
      </c>
      <c r="R25" s="530"/>
      <c r="S25" s="530"/>
      <c r="T25" s="87"/>
      <c r="V25" s="179" t="s">
        <v>58</v>
      </c>
      <c r="W25" s="410">
        <f>SUM(W26:W27)</f>
        <v>29917</v>
      </c>
      <c r="X25" s="404">
        <v>65370</v>
      </c>
      <c r="Y25" s="400">
        <f>W25/X25*100</f>
        <v>45.7656417316812</v>
      </c>
      <c r="Z25" s="411">
        <f>SUM(Z26:Z27)</f>
        <v>5.6899999999999995</v>
      </c>
      <c r="AA25" s="405">
        <v>59.93</v>
      </c>
      <c r="AB25" s="400">
        <f>Z25/AA25*100</f>
        <v>9.494410145169363</v>
      </c>
      <c r="AC25" s="402">
        <f t="shared" si="2"/>
        <v>5257.820738137083</v>
      </c>
      <c r="AD25" s="402">
        <f>X25/AA25</f>
        <v>1090.7725679959954</v>
      </c>
      <c r="AF25" s="177"/>
      <c r="AI25" s="180"/>
      <c r="AK25" s="180"/>
    </row>
    <row r="26" spans="1:37" ht="18" customHeight="1">
      <c r="A26" s="572"/>
      <c r="B26" s="573" t="s">
        <v>220</v>
      </c>
      <c r="C26" s="574"/>
      <c r="D26" s="574"/>
      <c r="E26" s="574"/>
      <c r="F26" s="574"/>
      <c r="G26" s="574"/>
      <c r="H26" s="574"/>
      <c r="I26" s="574"/>
      <c r="J26" s="575"/>
      <c r="K26" s="494"/>
      <c r="L26" s="528"/>
      <c r="M26" s="506"/>
      <c r="N26" s="531"/>
      <c r="O26" s="532"/>
      <c r="P26" s="540"/>
      <c r="Q26" s="531"/>
      <c r="R26" s="532"/>
      <c r="S26" s="532"/>
      <c r="T26" s="87"/>
      <c r="V26" s="16" t="s">
        <v>244</v>
      </c>
      <c r="W26" s="410">
        <v>22883</v>
      </c>
      <c r="X26" s="406" t="s">
        <v>219</v>
      </c>
      <c r="Y26" s="407">
        <v>35.00535413798379</v>
      </c>
      <c r="Z26" s="408">
        <v>4.64</v>
      </c>
      <c r="AA26" s="406" t="s">
        <v>219</v>
      </c>
      <c r="AB26" s="409">
        <v>7.742366093776072</v>
      </c>
      <c r="AC26" s="402">
        <f t="shared" si="2"/>
        <v>4931.681034482759</v>
      </c>
      <c r="AD26" s="406" t="s">
        <v>219</v>
      </c>
      <c r="AF26" s="177"/>
      <c r="AI26" s="180"/>
      <c r="AK26" s="182"/>
    </row>
    <row r="27" spans="1:37" ht="18" customHeight="1">
      <c r="A27" s="428"/>
      <c r="B27" s="573" t="s">
        <v>221</v>
      </c>
      <c r="C27" s="574"/>
      <c r="D27" s="575"/>
      <c r="E27" s="573" t="s">
        <v>4</v>
      </c>
      <c r="F27" s="574"/>
      <c r="G27" s="575"/>
      <c r="H27" s="573" t="s">
        <v>5</v>
      </c>
      <c r="I27" s="574"/>
      <c r="J27" s="575"/>
      <c r="K27" s="495"/>
      <c r="L27" s="470"/>
      <c r="M27" s="471"/>
      <c r="N27" s="533"/>
      <c r="O27" s="534"/>
      <c r="P27" s="541"/>
      <c r="Q27" s="533"/>
      <c r="R27" s="534"/>
      <c r="S27" s="534"/>
      <c r="T27" s="87"/>
      <c r="V27" s="16" t="s">
        <v>246</v>
      </c>
      <c r="W27" s="410">
        <v>7034</v>
      </c>
      <c r="X27" s="406" t="s">
        <v>219</v>
      </c>
      <c r="Y27" s="407">
        <v>10.760287593697415</v>
      </c>
      <c r="Z27" s="408">
        <v>1.05</v>
      </c>
      <c r="AA27" s="406" t="s">
        <v>219</v>
      </c>
      <c r="AB27" s="409">
        <v>1.7520440513932922</v>
      </c>
      <c r="AC27" s="402">
        <f t="shared" si="2"/>
        <v>6699.047619047618</v>
      </c>
      <c r="AD27" s="406" t="s">
        <v>219</v>
      </c>
      <c r="AF27" s="177"/>
      <c r="AI27" s="180"/>
      <c r="AK27" s="182"/>
    </row>
    <row r="28" spans="1:37" ht="18" customHeight="1">
      <c r="A28" s="278" t="s">
        <v>218</v>
      </c>
      <c r="B28" s="542">
        <f>SUM(D29:D40)</f>
        <v>40</v>
      </c>
      <c r="C28" s="538"/>
      <c r="D28" s="538"/>
      <c r="E28" s="538">
        <f>SUM(G29:G40)</f>
        <v>24</v>
      </c>
      <c r="F28" s="538"/>
      <c r="G28" s="538"/>
      <c r="H28" s="538">
        <f>SUM(J29:J40)</f>
        <v>16</v>
      </c>
      <c r="I28" s="538"/>
      <c r="J28" s="538"/>
      <c r="K28" s="538">
        <f>SUM(M29:M40)</f>
        <v>291</v>
      </c>
      <c r="L28" s="538"/>
      <c r="M28" s="538"/>
      <c r="N28" s="538">
        <f>SUM(P29:P40)</f>
        <v>6274</v>
      </c>
      <c r="O28" s="538"/>
      <c r="P28" s="538"/>
      <c r="Q28" s="538">
        <f>SUM(S29:S40)</f>
        <v>2160</v>
      </c>
      <c r="R28" s="538"/>
      <c r="S28" s="538"/>
      <c r="T28" s="87"/>
      <c r="V28" s="179" t="s">
        <v>62</v>
      </c>
      <c r="W28" s="410">
        <v>7096</v>
      </c>
      <c r="X28" s="404">
        <v>15426</v>
      </c>
      <c r="Y28" s="400">
        <f>W28/X28*100</f>
        <v>46.00025930247634</v>
      </c>
      <c r="Z28" s="408">
        <v>1.91</v>
      </c>
      <c r="AA28" s="405">
        <v>13.57</v>
      </c>
      <c r="AB28" s="400">
        <f>Z28/AA28*100</f>
        <v>14.075165806927044</v>
      </c>
      <c r="AC28" s="402">
        <f t="shared" si="2"/>
        <v>3715.1832460732985</v>
      </c>
      <c r="AD28" s="402">
        <f>X28/AA28</f>
        <v>1136.7722918201916</v>
      </c>
      <c r="AF28" s="177"/>
      <c r="AI28" s="180"/>
      <c r="AK28" s="186"/>
    </row>
    <row r="29" spans="1:37" ht="18" customHeight="1">
      <c r="A29" s="16" t="s">
        <v>239</v>
      </c>
      <c r="B29" s="279"/>
      <c r="C29" s="113"/>
      <c r="D29" s="113">
        <f aca="true" t="shared" si="3" ref="D29:D40">SUM(G29,J29)</f>
        <v>4</v>
      </c>
      <c r="E29" s="113"/>
      <c r="F29" s="113"/>
      <c r="G29" s="198">
        <v>1</v>
      </c>
      <c r="H29" s="113"/>
      <c r="I29" s="113"/>
      <c r="J29" s="113">
        <v>3</v>
      </c>
      <c r="K29" s="113"/>
      <c r="L29" s="113"/>
      <c r="M29" s="113">
        <v>20</v>
      </c>
      <c r="N29" s="113"/>
      <c r="O29" s="113"/>
      <c r="P29" s="113">
        <v>339</v>
      </c>
      <c r="Q29" s="113"/>
      <c r="R29" s="113"/>
      <c r="S29" s="113">
        <v>142</v>
      </c>
      <c r="T29" s="87"/>
      <c r="V29" s="179" t="s">
        <v>67</v>
      </c>
      <c r="W29" s="410">
        <v>6802</v>
      </c>
      <c r="X29" s="404">
        <v>12454</v>
      </c>
      <c r="Y29" s="400">
        <f>W29/X29*100</f>
        <v>54.61699052513249</v>
      </c>
      <c r="Z29" s="408">
        <v>2.36</v>
      </c>
      <c r="AA29" s="412">
        <v>9.12</v>
      </c>
      <c r="AB29" s="400">
        <f>Z29/AA29*100</f>
        <v>25.877192982456144</v>
      </c>
      <c r="AC29" s="402">
        <f t="shared" si="2"/>
        <v>2882.2033898305085</v>
      </c>
      <c r="AD29" s="402">
        <f>X29/AA29</f>
        <v>1365.5701754385966</v>
      </c>
      <c r="AF29" s="177"/>
      <c r="AI29" s="180"/>
      <c r="AK29" s="180"/>
    </row>
    <row r="30" spans="1:37" ht="18" customHeight="1">
      <c r="A30" s="216" t="s">
        <v>241</v>
      </c>
      <c r="B30" s="279"/>
      <c r="C30" s="113"/>
      <c r="D30" s="113">
        <f t="shared" si="3"/>
        <v>1</v>
      </c>
      <c r="E30" s="113"/>
      <c r="F30" s="113"/>
      <c r="G30" s="198" t="s">
        <v>258</v>
      </c>
      <c r="H30" s="113"/>
      <c r="I30" s="113"/>
      <c r="J30" s="198">
        <v>1</v>
      </c>
      <c r="K30" s="113"/>
      <c r="L30" s="113"/>
      <c r="M30" s="113">
        <v>19</v>
      </c>
      <c r="N30" s="113"/>
      <c r="O30" s="113"/>
      <c r="P30" s="113">
        <v>379</v>
      </c>
      <c r="Q30" s="113"/>
      <c r="R30" s="113"/>
      <c r="S30" s="113">
        <v>170</v>
      </c>
      <c r="T30" s="87"/>
      <c r="V30" s="179" t="s">
        <v>69</v>
      </c>
      <c r="W30" s="410">
        <v>35123</v>
      </c>
      <c r="X30" s="404">
        <v>45581</v>
      </c>
      <c r="Y30" s="400">
        <f>W30/X30*100</f>
        <v>77.0562295693381</v>
      </c>
      <c r="Z30" s="408">
        <v>5.78</v>
      </c>
      <c r="AA30" s="405">
        <v>13.56</v>
      </c>
      <c r="AB30" s="400">
        <f>Z30/AA30*100</f>
        <v>42.62536873156343</v>
      </c>
      <c r="AC30" s="402">
        <f t="shared" si="2"/>
        <v>6076.643598615917</v>
      </c>
      <c r="AD30" s="402">
        <f>X30/AA30</f>
        <v>3361.4306784660766</v>
      </c>
      <c r="AF30" s="177"/>
      <c r="AI30" s="180"/>
      <c r="AK30" s="180"/>
    </row>
    <row r="31" spans="1:37" ht="18" customHeight="1">
      <c r="A31" s="216" t="s">
        <v>242</v>
      </c>
      <c r="B31" s="279"/>
      <c r="C31" s="113"/>
      <c r="D31" s="113">
        <f t="shared" si="3"/>
        <v>4</v>
      </c>
      <c r="E31" s="113"/>
      <c r="F31" s="113"/>
      <c r="G31" s="113">
        <v>2</v>
      </c>
      <c r="H31" s="113"/>
      <c r="I31" s="113"/>
      <c r="J31" s="113">
        <v>2</v>
      </c>
      <c r="K31" s="113"/>
      <c r="L31" s="113"/>
      <c r="M31" s="113">
        <v>31</v>
      </c>
      <c r="N31" s="113"/>
      <c r="O31" s="113"/>
      <c r="P31" s="113">
        <v>728</v>
      </c>
      <c r="Q31" s="113"/>
      <c r="R31" s="113"/>
      <c r="S31" s="113">
        <v>220</v>
      </c>
      <c r="T31" s="87"/>
      <c r="V31" s="179" t="s">
        <v>76</v>
      </c>
      <c r="W31" s="410">
        <v>13026</v>
      </c>
      <c r="X31" s="404">
        <v>34304</v>
      </c>
      <c r="Y31" s="400">
        <f>W31/X31*100</f>
        <v>37.97224813432835</v>
      </c>
      <c r="Z31" s="408">
        <v>2.9</v>
      </c>
      <c r="AA31" s="405">
        <v>110.44</v>
      </c>
      <c r="AB31" s="400">
        <f>Z31/AA31*100</f>
        <v>2.625860195581311</v>
      </c>
      <c r="AC31" s="402">
        <f t="shared" si="2"/>
        <v>4491.724137931034</v>
      </c>
      <c r="AD31" s="402">
        <f>X31/AA31</f>
        <v>310.61209706628034</v>
      </c>
      <c r="AF31" s="177"/>
      <c r="AI31" s="180"/>
      <c r="AK31" s="180"/>
    </row>
    <row r="32" spans="1:37" ht="18" customHeight="1">
      <c r="A32" s="216" t="s">
        <v>243</v>
      </c>
      <c r="B32" s="279"/>
      <c r="C32" s="113"/>
      <c r="D32" s="113">
        <f t="shared" si="3"/>
        <v>2</v>
      </c>
      <c r="E32" s="113"/>
      <c r="F32" s="113"/>
      <c r="G32" s="113">
        <v>2</v>
      </c>
      <c r="H32" s="113"/>
      <c r="I32" s="113"/>
      <c r="J32" s="198" t="s">
        <v>258</v>
      </c>
      <c r="K32" s="113"/>
      <c r="L32" s="113"/>
      <c r="M32" s="113">
        <v>25</v>
      </c>
      <c r="N32" s="113"/>
      <c r="O32" s="113"/>
      <c r="P32" s="113">
        <v>559</v>
      </c>
      <c r="Q32" s="113"/>
      <c r="R32" s="113"/>
      <c r="S32" s="113">
        <v>184</v>
      </c>
      <c r="T32" s="87"/>
      <c r="U32" s="147"/>
      <c r="V32" s="148" t="s">
        <v>77</v>
      </c>
      <c r="W32" s="413">
        <v>23337</v>
      </c>
      <c r="X32" s="414">
        <v>26560</v>
      </c>
      <c r="Y32" s="415">
        <f>W32/X32*100</f>
        <v>87.8652108433735</v>
      </c>
      <c r="Z32" s="416">
        <v>3.67</v>
      </c>
      <c r="AA32" s="417">
        <v>20.38</v>
      </c>
      <c r="AB32" s="415">
        <f>Z32/AA32*100</f>
        <v>18.007850834151128</v>
      </c>
      <c r="AC32" s="418">
        <f t="shared" si="2"/>
        <v>6358.855585831063</v>
      </c>
      <c r="AD32" s="418">
        <f>X32/AA32</f>
        <v>1303.2384690873405</v>
      </c>
      <c r="AF32" s="177"/>
      <c r="AI32" s="180"/>
      <c r="AK32" s="180"/>
    </row>
    <row r="33" spans="1:37" ht="18" customHeight="1">
      <c r="A33" s="216" t="s">
        <v>245</v>
      </c>
      <c r="B33" s="279"/>
      <c r="C33" s="113"/>
      <c r="D33" s="113">
        <f t="shared" si="3"/>
        <v>4</v>
      </c>
      <c r="E33" s="113"/>
      <c r="F33" s="113"/>
      <c r="G33" s="198">
        <v>3</v>
      </c>
      <c r="H33" s="113"/>
      <c r="I33" s="113"/>
      <c r="J33" s="198">
        <v>1</v>
      </c>
      <c r="K33" s="113"/>
      <c r="L33" s="113"/>
      <c r="M33" s="113">
        <v>22</v>
      </c>
      <c r="N33" s="113"/>
      <c r="O33" s="113"/>
      <c r="P33" s="113">
        <v>612</v>
      </c>
      <c r="Q33" s="113"/>
      <c r="R33" s="113"/>
      <c r="S33" s="113">
        <v>171</v>
      </c>
      <c r="T33" s="87"/>
      <c r="U33" s="34" t="s">
        <v>259</v>
      </c>
      <c r="W33" s="187"/>
      <c r="X33" s="187"/>
      <c r="Y33" s="187"/>
      <c r="Z33" s="187"/>
      <c r="AA33" s="187"/>
      <c r="AB33" s="187"/>
      <c r="AC33" s="187"/>
      <c r="AD33" s="187"/>
      <c r="AE33" s="87"/>
      <c r="AF33" s="188"/>
      <c r="AG33" s="87"/>
      <c r="AH33" s="87"/>
      <c r="AI33" s="189"/>
      <c r="AJ33" s="87"/>
      <c r="AK33" s="189"/>
    </row>
    <row r="34" spans="1:20" ht="18" customHeight="1">
      <c r="A34" s="216" t="s">
        <v>260</v>
      </c>
      <c r="B34" s="279"/>
      <c r="C34" s="113"/>
      <c r="D34" s="113">
        <f t="shared" si="3"/>
        <v>4</v>
      </c>
      <c r="E34" s="113"/>
      <c r="F34" s="113"/>
      <c r="G34" s="198">
        <v>2</v>
      </c>
      <c r="H34" s="113"/>
      <c r="I34" s="113"/>
      <c r="J34" s="198">
        <v>2</v>
      </c>
      <c r="K34" s="113"/>
      <c r="L34" s="113"/>
      <c r="M34" s="113">
        <v>26</v>
      </c>
      <c r="N34" s="113"/>
      <c r="O34" s="113"/>
      <c r="P34" s="113">
        <v>563</v>
      </c>
      <c r="Q34" s="113"/>
      <c r="R34" s="113"/>
      <c r="S34" s="113">
        <v>193</v>
      </c>
      <c r="T34" s="87"/>
    </row>
    <row r="35" spans="1:23" ht="18" customHeight="1">
      <c r="A35" s="216" t="s">
        <v>261</v>
      </c>
      <c r="B35" s="279"/>
      <c r="C35" s="113"/>
      <c r="D35" s="113">
        <f t="shared" si="3"/>
        <v>4</v>
      </c>
      <c r="E35" s="113"/>
      <c r="F35" s="113"/>
      <c r="G35" s="113">
        <v>3</v>
      </c>
      <c r="H35" s="113"/>
      <c r="I35" s="113"/>
      <c r="J35" s="198">
        <v>1</v>
      </c>
      <c r="K35" s="113"/>
      <c r="L35" s="113"/>
      <c r="M35" s="113">
        <v>17</v>
      </c>
      <c r="N35" s="113"/>
      <c r="O35" s="113"/>
      <c r="P35" s="113">
        <v>501</v>
      </c>
      <c r="Q35" s="113"/>
      <c r="R35" s="113"/>
      <c r="S35" s="113">
        <v>210</v>
      </c>
      <c r="T35" s="87"/>
      <c r="U35" s="87"/>
      <c r="V35" s="87"/>
      <c r="W35" s="87"/>
    </row>
    <row r="36" spans="1:20" ht="18" customHeight="1">
      <c r="A36" s="216" t="s">
        <v>262</v>
      </c>
      <c r="B36" s="279"/>
      <c r="C36" s="113"/>
      <c r="D36" s="113">
        <f t="shared" si="3"/>
        <v>1</v>
      </c>
      <c r="E36" s="113"/>
      <c r="F36" s="113"/>
      <c r="G36" s="198">
        <v>1</v>
      </c>
      <c r="H36" s="113"/>
      <c r="I36" s="113"/>
      <c r="J36" s="198" t="s">
        <v>263</v>
      </c>
      <c r="K36" s="113"/>
      <c r="L36" s="113"/>
      <c r="M36" s="113">
        <v>23</v>
      </c>
      <c r="N36" s="113"/>
      <c r="O36" s="113"/>
      <c r="P36" s="113">
        <v>335</v>
      </c>
      <c r="Q36" s="113"/>
      <c r="R36" s="113"/>
      <c r="S36" s="113">
        <v>153</v>
      </c>
      <c r="T36" s="87"/>
    </row>
    <row r="37" spans="1:20" ht="18" customHeight="1">
      <c r="A37" s="216" t="s">
        <v>264</v>
      </c>
      <c r="B37" s="279"/>
      <c r="C37" s="113"/>
      <c r="D37" s="113">
        <f t="shared" si="3"/>
        <v>4</v>
      </c>
      <c r="E37" s="113"/>
      <c r="F37" s="113"/>
      <c r="G37" s="113">
        <v>4</v>
      </c>
      <c r="H37" s="113"/>
      <c r="I37" s="113"/>
      <c r="J37" s="198" t="s">
        <v>263</v>
      </c>
      <c r="K37" s="113"/>
      <c r="L37" s="113"/>
      <c r="M37" s="113">
        <v>24</v>
      </c>
      <c r="N37" s="113"/>
      <c r="O37" s="113"/>
      <c r="P37" s="113">
        <v>433</v>
      </c>
      <c r="Q37" s="113"/>
      <c r="R37" s="113"/>
      <c r="S37" s="113">
        <v>160</v>
      </c>
      <c r="T37" s="87"/>
    </row>
    <row r="38" spans="1:20" ht="18" customHeight="1">
      <c r="A38" s="216" t="s">
        <v>265</v>
      </c>
      <c r="B38" s="279"/>
      <c r="C38" s="113"/>
      <c r="D38" s="113">
        <f t="shared" si="3"/>
        <v>4</v>
      </c>
      <c r="E38" s="113"/>
      <c r="F38" s="113"/>
      <c r="G38" s="113">
        <v>1</v>
      </c>
      <c r="H38" s="113"/>
      <c r="I38" s="113"/>
      <c r="J38" s="198">
        <v>3</v>
      </c>
      <c r="K38" s="113"/>
      <c r="L38" s="113"/>
      <c r="M38" s="113">
        <v>30</v>
      </c>
      <c r="N38" s="113"/>
      <c r="O38" s="113"/>
      <c r="P38" s="113">
        <v>654</v>
      </c>
      <c r="Q38" s="113"/>
      <c r="R38" s="113"/>
      <c r="S38" s="113">
        <v>208</v>
      </c>
      <c r="T38" s="87"/>
    </row>
    <row r="39" spans="1:20" ht="18" customHeight="1">
      <c r="A39" s="216" t="s">
        <v>266</v>
      </c>
      <c r="B39" s="279"/>
      <c r="C39" s="113"/>
      <c r="D39" s="113">
        <f t="shared" si="3"/>
        <v>4</v>
      </c>
      <c r="E39" s="113"/>
      <c r="F39" s="113"/>
      <c r="G39" s="198">
        <v>3</v>
      </c>
      <c r="H39" s="113"/>
      <c r="I39" s="113"/>
      <c r="J39" s="113">
        <v>1</v>
      </c>
      <c r="K39" s="113"/>
      <c r="L39" s="113"/>
      <c r="M39" s="113">
        <v>27</v>
      </c>
      <c r="N39" s="113"/>
      <c r="O39" s="113"/>
      <c r="P39" s="113">
        <v>678</v>
      </c>
      <c r="Q39" s="113"/>
      <c r="R39" s="113"/>
      <c r="S39" s="113">
        <v>163</v>
      </c>
      <c r="T39" s="87"/>
    </row>
    <row r="40" spans="1:20" ht="18" customHeight="1">
      <c r="A40" s="217" t="s">
        <v>267</v>
      </c>
      <c r="B40" s="275"/>
      <c r="C40" s="276"/>
      <c r="D40" s="277">
        <f t="shared" si="3"/>
        <v>4</v>
      </c>
      <c r="E40" s="276"/>
      <c r="F40" s="276"/>
      <c r="G40" s="282">
        <v>2</v>
      </c>
      <c r="H40" s="276"/>
      <c r="I40" s="276"/>
      <c r="J40" s="282">
        <v>2</v>
      </c>
      <c r="K40" s="276"/>
      <c r="L40" s="276"/>
      <c r="M40" s="276">
        <v>27</v>
      </c>
      <c r="N40" s="276"/>
      <c r="O40" s="276"/>
      <c r="P40" s="276">
        <v>493</v>
      </c>
      <c r="Q40" s="276"/>
      <c r="R40" s="276"/>
      <c r="S40" s="276">
        <v>186</v>
      </c>
      <c r="T40" s="87"/>
    </row>
    <row r="41" spans="1:20" ht="18" customHeight="1">
      <c r="A41" s="34" t="s">
        <v>268</v>
      </c>
      <c r="T41" s="87"/>
    </row>
    <row r="42" spans="4:35" ht="18" customHeight="1"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87"/>
      <c r="U42" s="552" t="s">
        <v>269</v>
      </c>
      <c r="V42" s="552"/>
      <c r="W42" s="552"/>
      <c r="X42" s="552"/>
      <c r="Y42" s="552"/>
      <c r="Z42" s="552"/>
      <c r="AA42" s="552"/>
      <c r="AB42" s="552"/>
      <c r="AC42" s="552"/>
      <c r="AD42" s="190"/>
      <c r="AE42" s="190"/>
      <c r="AF42" s="190"/>
      <c r="AG42" s="190"/>
      <c r="AH42" s="190"/>
      <c r="AI42" s="190"/>
    </row>
    <row r="43" spans="20:37" ht="18" customHeight="1" thickBot="1">
      <c r="T43" s="87"/>
      <c r="AB43" s="165"/>
      <c r="AC43" s="165" t="s">
        <v>270</v>
      </c>
      <c r="AD43" s="64"/>
      <c r="AE43" s="64"/>
      <c r="AF43" s="64"/>
      <c r="AG43" s="64"/>
      <c r="AH43" s="64"/>
      <c r="AI43" s="64"/>
      <c r="AJ43" s="64"/>
      <c r="AK43" s="64"/>
    </row>
    <row r="44" spans="20:39" ht="18" customHeight="1">
      <c r="T44" s="87"/>
      <c r="U44" s="561" t="s">
        <v>271</v>
      </c>
      <c r="V44" s="562"/>
      <c r="W44" s="543" t="s">
        <v>222</v>
      </c>
      <c r="X44" s="549" t="s">
        <v>272</v>
      </c>
      <c r="Y44" s="543" t="s">
        <v>273</v>
      </c>
      <c r="Z44" s="549" t="s">
        <v>272</v>
      </c>
      <c r="AA44" s="543" t="s">
        <v>273</v>
      </c>
      <c r="AB44" s="549" t="s">
        <v>272</v>
      </c>
      <c r="AC44" s="551" t="s">
        <v>273</v>
      </c>
      <c r="AD44" s="64"/>
      <c r="AE44" s="64"/>
      <c r="AF44" s="64"/>
      <c r="AG44" s="64"/>
      <c r="AH44" s="64"/>
      <c r="AI44" s="64"/>
      <c r="AJ44" s="64"/>
      <c r="AK44" s="64"/>
      <c r="AL44" s="162"/>
      <c r="AM44" s="162"/>
    </row>
    <row r="45" spans="20:39" ht="18" customHeight="1">
      <c r="T45" s="87"/>
      <c r="U45" s="563"/>
      <c r="V45" s="564"/>
      <c r="W45" s="544"/>
      <c r="X45" s="550"/>
      <c r="Y45" s="544"/>
      <c r="Z45" s="550"/>
      <c r="AA45" s="544"/>
      <c r="AB45" s="550"/>
      <c r="AC45" s="428"/>
      <c r="AD45" s="64"/>
      <c r="AE45" s="64"/>
      <c r="AF45" s="64"/>
      <c r="AG45" s="64"/>
      <c r="AH45" s="64"/>
      <c r="AI45" s="64"/>
      <c r="AJ45" s="64"/>
      <c r="AK45" s="64"/>
      <c r="AL45" s="162"/>
      <c r="AM45" s="162"/>
    </row>
    <row r="46" spans="20:37" ht="18" customHeight="1">
      <c r="T46" s="87"/>
      <c r="U46" s="193"/>
      <c r="V46" s="426" t="s">
        <v>492</v>
      </c>
      <c r="W46" s="296">
        <v>8186</v>
      </c>
      <c r="X46" s="297" t="s">
        <v>56</v>
      </c>
      <c r="Y46" s="319">
        <v>626</v>
      </c>
      <c r="Z46" s="297" t="s">
        <v>70</v>
      </c>
      <c r="AA46" s="321">
        <v>3</v>
      </c>
      <c r="AB46" s="298" t="s">
        <v>85</v>
      </c>
      <c r="AC46" s="325">
        <v>29</v>
      </c>
      <c r="AD46" s="64"/>
      <c r="AE46" s="64"/>
      <c r="AF46" s="64"/>
      <c r="AG46" s="64"/>
      <c r="AH46" s="64"/>
      <c r="AI46" s="64"/>
      <c r="AJ46" s="64"/>
      <c r="AK46" s="64"/>
    </row>
    <row r="47" spans="20:37" ht="18" customHeight="1">
      <c r="T47" s="87"/>
      <c r="U47" s="302"/>
      <c r="V47" s="292" t="s">
        <v>482</v>
      </c>
      <c r="W47" s="296">
        <v>8374</v>
      </c>
      <c r="X47" s="297" t="s">
        <v>57</v>
      </c>
      <c r="Y47" s="319">
        <v>115</v>
      </c>
      <c r="Z47" s="297" t="s">
        <v>71</v>
      </c>
      <c r="AA47" s="322">
        <v>1</v>
      </c>
      <c r="AB47" s="298" t="s">
        <v>86</v>
      </c>
      <c r="AC47" s="325">
        <v>24</v>
      </c>
      <c r="AD47" s="64"/>
      <c r="AE47" s="64"/>
      <c r="AF47" s="64"/>
      <c r="AG47" s="64"/>
      <c r="AH47" s="64"/>
      <c r="AI47" s="64"/>
      <c r="AJ47" s="64"/>
      <c r="AK47" s="64"/>
    </row>
    <row r="48" spans="17:37" ht="18" customHeight="1">
      <c r="Q48" s="192"/>
      <c r="R48" s="192"/>
      <c r="S48" s="192"/>
      <c r="T48" s="192"/>
      <c r="U48" s="302"/>
      <c r="V48" s="292" t="s">
        <v>483</v>
      </c>
      <c r="W48" s="296">
        <v>8609</v>
      </c>
      <c r="X48" s="297" t="s">
        <v>58</v>
      </c>
      <c r="Y48" s="319">
        <v>236</v>
      </c>
      <c r="Z48" s="297" t="s">
        <v>72</v>
      </c>
      <c r="AA48" s="152">
        <v>6</v>
      </c>
      <c r="AB48" s="298" t="s">
        <v>88</v>
      </c>
      <c r="AC48" s="325">
        <v>47</v>
      </c>
      <c r="AD48" s="64"/>
      <c r="AE48" s="64"/>
      <c r="AF48" s="64"/>
      <c r="AG48" s="64"/>
      <c r="AH48" s="64"/>
      <c r="AI48" s="64"/>
      <c r="AJ48" s="64"/>
      <c r="AK48" s="64"/>
    </row>
    <row r="49" spans="17:37" ht="18" customHeight="1">
      <c r="Q49" s="193"/>
      <c r="R49" s="193"/>
      <c r="S49" s="193"/>
      <c r="T49" s="193"/>
      <c r="U49" s="302"/>
      <c r="V49" s="292" t="s">
        <v>484</v>
      </c>
      <c r="W49" s="296">
        <v>9016</v>
      </c>
      <c r="X49" s="297" t="s">
        <v>274</v>
      </c>
      <c r="Y49" s="319">
        <v>195</v>
      </c>
      <c r="Z49" s="297" t="s">
        <v>73</v>
      </c>
      <c r="AA49" s="17">
        <v>1</v>
      </c>
      <c r="AB49" s="298" t="s">
        <v>89</v>
      </c>
      <c r="AC49" s="325">
        <v>36</v>
      </c>
      <c r="AD49" s="64"/>
      <c r="AE49" s="64"/>
      <c r="AF49" s="64"/>
      <c r="AG49" s="64"/>
      <c r="AH49" s="64"/>
      <c r="AI49" s="64"/>
      <c r="AJ49" s="64"/>
      <c r="AK49" s="64"/>
    </row>
    <row r="50" spans="17:37" ht="18" customHeight="1">
      <c r="Q50" s="163"/>
      <c r="R50" s="163"/>
      <c r="S50" s="163"/>
      <c r="T50" s="163"/>
      <c r="U50" s="303"/>
      <c r="V50" s="293" t="s">
        <v>485</v>
      </c>
      <c r="W50" s="422">
        <f>SUM(W53:W57,Y46:Y57,AA46:AA57,AC46:AC52)</f>
        <v>9420</v>
      </c>
      <c r="X50" s="297" t="s">
        <v>60</v>
      </c>
      <c r="Y50" s="319">
        <v>58</v>
      </c>
      <c r="Z50" s="297" t="s">
        <v>74</v>
      </c>
      <c r="AA50" s="152">
        <v>1</v>
      </c>
      <c r="AB50" s="298" t="s">
        <v>90</v>
      </c>
      <c r="AC50" s="325">
        <v>60</v>
      </c>
      <c r="AD50" s="64"/>
      <c r="AE50" s="64"/>
      <c r="AF50" s="64"/>
      <c r="AG50" s="64"/>
      <c r="AH50" s="64"/>
      <c r="AI50" s="64"/>
      <c r="AJ50" s="64"/>
      <c r="AK50" s="64"/>
    </row>
    <row r="51" spans="1:41" ht="18" customHeight="1">
      <c r="A51" s="480" t="s">
        <v>275</v>
      </c>
      <c r="B51" s="480"/>
      <c r="C51" s="480"/>
      <c r="D51" s="480"/>
      <c r="E51" s="480"/>
      <c r="F51" s="480"/>
      <c r="G51" s="480"/>
      <c r="H51" s="480"/>
      <c r="I51" s="480"/>
      <c r="J51" s="480"/>
      <c r="K51" s="480"/>
      <c r="L51" s="480"/>
      <c r="M51" s="480"/>
      <c r="N51" s="480"/>
      <c r="O51" s="480"/>
      <c r="P51" s="480"/>
      <c r="Q51" s="4"/>
      <c r="R51" s="4"/>
      <c r="S51" s="4"/>
      <c r="T51" s="166"/>
      <c r="U51" s="87"/>
      <c r="V51" s="178"/>
      <c r="W51" s="315"/>
      <c r="X51" s="297" t="s">
        <v>62</v>
      </c>
      <c r="Y51" s="319">
        <v>126</v>
      </c>
      <c r="Z51" s="298" t="s">
        <v>76</v>
      </c>
      <c r="AA51" s="152">
        <v>157</v>
      </c>
      <c r="AB51" s="298" t="s">
        <v>91</v>
      </c>
      <c r="AC51" s="325">
        <v>16</v>
      </c>
      <c r="AD51" s="64"/>
      <c r="AE51" s="64"/>
      <c r="AF51" s="64"/>
      <c r="AG51" s="64"/>
      <c r="AH51" s="64"/>
      <c r="AI51" s="64"/>
      <c r="AJ51" s="64"/>
      <c r="AK51" s="64"/>
      <c r="AO51" s="4"/>
    </row>
    <row r="52" spans="1:41" ht="18" customHeight="1">
      <c r="A52" s="528" t="s">
        <v>276</v>
      </c>
      <c r="B52" s="528"/>
      <c r="C52" s="528"/>
      <c r="D52" s="528"/>
      <c r="E52" s="528"/>
      <c r="F52" s="528"/>
      <c r="G52" s="528"/>
      <c r="H52" s="528"/>
      <c r="I52" s="528"/>
      <c r="J52" s="528"/>
      <c r="K52" s="528"/>
      <c r="L52" s="528"/>
      <c r="M52" s="528"/>
      <c r="N52" s="528"/>
      <c r="O52" s="528"/>
      <c r="P52" s="528"/>
      <c r="Q52" s="4"/>
      <c r="R52" s="4"/>
      <c r="S52" s="4"/>
      <c r="T52" s="166"/>
      <c r="U52" s="87"/>
      <c r="V52" s="87"/>
      <c r="W52" s="316"/>
      <c r="X52" s="297" t="s">
        <v>63</v>
      </c>
      <c r="Y52" s="319">
        <v>59</v>
      </c>
      <c r="Z52" s="298" t="s">
        <v>77</v>
      </c>
      <c r="AA52" s="152">
        <v>157</v>
      </c>
      <c r="AB52" s="298" t="s">
        <v>93</v>
      </c>
      <c r="AC52" s="325">
        <v>115</v>
      </c>
      <c r="AD52" s="64"/>
      <c r="AE52" s="64"/>
      <c r="AF52" s="64"/>
      <c r="AG52" s="64"/>
      <c r="AH52" s="64"/>
      <c r="AI52" s="64"/>
      <c r="AJ52" s="64"/>
      <c r="AK52" s="64"/>
      <c r="AO52" s="4"/>
    </row>
    <row r="53" spans="1:41" ht="18" customHeight="1" thickBot="1">
      <c r="A53" s="167"/>
      <c r="B53" s="163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5" t="s">
        <v>270</v>
      </c>
      <c r="Q53" s="4"/>
      <c r="R53" s="4"/>
      <c r="S53" s="4"/>
      <c r="T53" s="166"/>
      <c r="U53" s="87"/>
      <c r="V53" s="179" t="s">
        <v>51</v>
      </c>
      <c r="W53" s="317">
        <v>4156</v>
      </c>
      <c r="X53" s="297" t="s">
        <v>64</v>
      </c>
      <c r="Y53" s="319">
        <v>356</v>
      </c>
      <c r="Z53" s="298" t="s">
        <v>79</v>
      </c>
      <c r="AA53" s="152">
        <v>19</v>
      </c>
      <c r="AB53" s="298"/>
      <c r="AC53" s="325"/>
      <c r="AD53" s="64"/>
      <c r="AE53" s="64"/>
      <c r="AF53" s="64"/>
      <c r="AG53" s="64"/>
      <c r="AH53" s="64"/>
      <c r="AI53" s="64"/>
      <c r="AJ53" s="64"/>
      <c r="AK53" s="64"/>
      <c r="AN53" s="4"/>
      <c r="AO53" s="4"/>
    </row>
    <row r="54" spans="1:41" ht="18" customHeight="1">
      <c r="A54" s="469" t="s">
        <v>277</v>
      </c>
      <c r="B54" s="194" t="s">
        <v>223</v>
      </c>
      <c r="C54" s="194"/>
      <c r="D54" s="195"/>
      <c r="E54" s="194" t="s">
        <v>278</v>
      </c>
      <c r="F54" s="195"/>
      <c r="G54" s="194" t="s">
        <v>279</v>
      </c>
      <c r="H54" s="195"/>
      <c r="I54" s="194" t="s">
        <v>280</v>
      </c>
      <c r="J54" s="195"/>
      <c r="K54" s="194" t="s">
        <v>281</v>
      </c>
      <c r="L54" s="195"/>
      <c r="M54" s="194" t="s">
        <v>282</v>
      </c>
      <c r="N54" s="195"/>
      <c r="O54" s="194" t="s">
        <v>283</v>
      </c>
      <c r="P54" s="194"/>
      <c r="Q54" s="4"/>
      <c r="R54" s="4"/>
      <c r="S54" s="4"/>
      <c r="T54" s="166"/>
      <c r="U54" s="87"/>
      <c r="V54" s="179" t="s">
        <v>52</v>
      </c>
      <c r="W54" s="317">
        <v>641</v>
      </c>
      <c r="X54" s="297" t="s">
        <v>65</v>
      </c>
      <c r="Y54" s="319">
        <v>8</v>
      </c>
      <c r="Z54" s="298" t="s">
        <v>80</v>
      </c>
      <c r="AA54" s="152">
        <v>36</v>
      </c>
      <c r="AB54" s="298"/>
      <c r="AC54" s="325"/>
      <c r="AD54" s="64"/>
      <c r="AE54" s="64"/>
      <c r="AF54" s="64"/>
      <c r="AG54" s="64"/>
      <c r="AH54" s="64"/>
      <c r="AI54" s="64"/>
      <c r="AJ54" s="64"/>
      <c r="AK54" s="64"/>
      <c r="AN54" s="4"/>
      <c r="AO54" s="4"/>
    </row>
    <row r="55" spans="1:41" ht="18" customHeight="1">
      <c r="A55" s="452"/>
      <c r="B55" s="184" t="s">
        <v>221</v>
      </c>
      <c r="C55" s="196" t="s">
        <v>4</v>
      </c>
      <c r="D55" s="185" t="s">
        <v>5</v>
      </c>
      <c r="E55" s="185" t="s">
        <v>4</v>
      </c>
      <c r="F55" s="185" t="s">
        <v>5</v>
      </c>
      <c r="G55" s="185" t="s">
        <v>4</v>
      </c>
      <c r="H55" s="185" t="s">
        <v>5</v>
      </c>
      <c r="I55" s="185" t="s">
        <v>4</v>
      </c>
      <c r="J55" s="185" t="s">
        <v>5</v>
      </c>
      <c r="K55" s="185" t="s">
        <v>4</v>
      </c>
      <c r="L55" s="185" t="s">
        <v>5</v>
      </c>
      <c r="M55" s="185" t="s">
        <v>4</v>
      </c>
      <c r="N55" s="185" t="s">
        <v>5</v>
      </c>
      <c r="O55" s="185" t="s">
        <v>4</v>
      </c>
      <c r="P55" s="184" t="s">
        <v>5</v>
      </c>
      <c r="Q55" s="4"/>
      <c r="R55" s="4"/>
      <c r="S55" s="4"/>
      <c r="T55" s="166"/>
      <c r="U55" s="87"/>
      <c r="V55" s="179" t="s">
        <v>53</v>
      </c>
      <c r="W55" s="317">
        <v>1305</v>
      </c>
      <c r="X55" s="297" t="s">
        <v>67</v>
      </c>
      <c r="Y55" s="319">
        <v>56</v>
      </c>
      <c r="Z55" s="298" t="s">
        <v>81</v>
      </c>
      <c r="AA55" s="152">
        <v>72</v>
      </c>
      <c r="AB55" s="298"/>
      <c r="AC55" s="325"/>
      <c r="AD55" s="64"/>
      <c r="AE55" s="64"/>
      <c r="AF55" s="64"/>
      <c r="AG55" s="64"/>
      <c r="AH55" s="64"/>
      <c r="AI55" s="64"/>
      <c r="AJ55" s="64"/>
      <c r="AK55" s="64"/>
      <c r="AN55" s="4"/>
      <c r="AO55" s="4"/>
    </row>
    <row r="56" spans="1:40" ht="18" customHeight="1">
      <c r="A56" s="16" t="s">
        <v>479</v>
      </c>
      <c r="B56" s="289">
        <f>SUM(C56:D56)</f>
        <v>9440</v>
      </c>
      <c r="C56" s="290">
        <f aca="true" t="shared" si="4" ref="C56:D58">SUM(E56,G56,I56,K56,M56,O56,B63,D63,F63,H63,J63,L63,N63,B70,D70,F70,H70,J70,L70,N70)</f>
        <v>5097</v>
      </c>
      <c r="D56" s="290">
        <f t="shared" si="4"/>
        <v>4343</v>
      </c>
      <c r="E56" s="283">
        <v>30</v>
      </c>
      <c r="F56" s="283">
        <v>27</v>
      </c>
      <c r="G56" s="283">
        <v>2</v>
      </c>
      <c r="H56" s="284">
        <v>5</v>
      </c>
      <c r="I56" s="283">
        <v>5</v>
      </c>
      <c r="J56" s="283">
        <v>1</v>
      </c>
      <c r="K56" s="283">
        <v>14</v>
      </c>
      <c r="L56" s="283">
        <v>4</v>
      </c>
      <c r="M56" s="283">
        <v>30</v>
      </c>
      <c r="N56" s="283">
        <v>16</v>
      </c>
      <c r="O56" s="283">
        <v>32</v>
      </c>
      <c r="P56" s="283">
        <v>16</v>
      </c>
      <c r="Q56" s="183"/>
      <c r="R56" s="183"/>
      <c r="S56" s="183"/>
      <c r="T56" s="87"/>
      <c r="U56" s="87"/>
      <c r="V56" s="179" t="s">
        <v>54</v>
      </c>
      <c r="W56" s="317">
        <v>129</v>
      </c>
      <c r="X56" s="297" t="s">
        <v>68</v>
      </c>
      <c r="Y56" s="319">
        <v>97</v>
      </c>
      <c r="Z56" s="298" t="s">
        <v>82</v>
      </c>
      <c r="AA56" s="323">
        <v>39</v>
      </c>
      <c r="AB56" s="304"/>
      <c r="AC56" s="325"/>
      <c r="AD56" s="64"/>
      <c r="AE56" s="64"/>
      <c r="AF56" s="64"/>
      <c r="AG56" s="64"/>
      <c r="AH56" s="64"/>
      <c r="AI56" s="64"/>
      <c r="AJ56" s="64"/>
      <c r="AK56" s="64"/>
      <c r="AN56" s="4"/>
    </row>
    <row r="57" spans="1:40" ht="18" customHeight="1">
      <c r="A57" s="292" t="s">
        <v>475</v>
      </c>
      <c r="B57" s="279">
        <f>SUM(C57:D57)</f>
        <v>9584</v>
      </c>
      <c r="C57" s="113">
        <f t="shared" si="4"/>
        <v>5051</v>
      </c>
      <c r="D57" s="113">
        <f t="shared" si="4"/>
        <v>4533</v>
      </c>
      <c r="E57" s="285">
        <v>34</v>
      </c>
      <c r="F57" s="285">
        <v>20</v>
      </c>
      <c r="G57" s="285">
        <v>7</v>
      </c>
      <c r="H57" s="286">
        <v>3</v>
      </c>
      <c r="I57" s="285">
        <v>1</v>
      </c>
      <c r="J57" s="285">
        <v>1</v>
      </c>
      <c r="K57" s="285">
        <v>8</v>
      </c>
      <c r="L57" s="285">
        <v>5</v>
      </c>
      <c r="M57" s="285">
        <v>33</v>
      </c>
      <c r="N57" s="285">
        <v>5</v>
      </c>
      <c r="O57" s="285">
        <v>25</v>
      </c>
      <c r="P57" s="285">
        <v>16</v>
      </c>
      <c r="Q57" s="183"/>
      <c r="R57" s="183"/>
      <c r="S57" s="183"/>
      <c r="T57" s="87"/>
      <c r="U57" s="147"/>
      <c r="V57" s="148" t="s">
        <v>55</v>
      </c>
      <c r="W57" s="318">
        <v>147</v>
      </c>
      <c r="X57" s="299" t="s">
        <v>69</v>
      </c>
      <c r="Y57" s="320">
        <v>257</v>
      </c>
      <c r="Z57" s="300" t="s">
        <v>84</v>
      </c>
      <c r="AA57" s="324">
        <v>34</v>
      </c>
      <c r="AB57" s="301"/>
      <c r="AC57" s="274"/>
      <c r="AD57" s="64"/>
      <c r="AE57" s="64"/>
      <c r="AF57" s="64"/>
      <c r="AG57" s="64"/>
      <c r="AH57" s="64"/>
      <c r="AI57" s="64"/>
      <c r="AJ57" s="64"/>
      <c r="AK57" s="64"/>
      <c r="AN57" s="4"/>
    </row>
    <row r="58" spans="1:37" ht="18" customHeight="1">
      <c r="A58" s="293" t="s">
        <v>476</v>
      </c>
      <c r="B58" s="291">
        <f>SUM(C58:D58)</f>
        <v>10068</v>
      </c>
      <c r="C58" s="287">
        <f t="shared" si="4"/>
        <v>5325</v>
      </c>
      <c r="D58" s="287">
        <f t="shared" si="4"/>
        <v>4743</v>
      </c>
      <c r="E58" s="287">
        <v>28</v>
      </c>
      <c r="F58" s="287">
        <v>21</v>
      </c>
      <c r="G58" s="287">
        <v>4</v>
      </c>
      <c r="H58" s="288">
        <v>4</v>
      </c>
      <c r="I58" s="287">
        <v>4</v>
      </c>
      <c r="J58" s="287">
        <v>2</v>
      </c>
      <c r="K58" s="287">
        <v>15</v>
      </c>
      <c r="L58" s="287">
        <v>5</v>
      </c>
      <c r="M58" s="287">
        <v>24</v>
      </c>
      <c r="N58" s="287">
        <v>11</v>
      </c>
      <c r="O58" s="287">
        <v>41</v>
      </c>
      <c r="P58" s="287">
        <v>17</v>
      </c>
      <c r="Q58" s="183"/>
      <c r="R58" s="183"/>
      <c r="S58" s="183"/>
      <c r="T58" s="87"/>
      <c r="U58" s="87" t="s">
        <v>284</v>
      </c>
      <c r="V58" s="87"/>
      <c r="W58" s="309"/>
      <c r="X58" s="310"/>
      <c r="Y58" s="311"/>
      <c r="Z58" s="312"/>
      <c r="AA58" s="313"/>
      <c r="AB58" s="314"/>
      <c r="AC58" s="314"/>
      <c r="AD58" s="64"/>
      <c r="AE58" s="64"/>
      <c r="AF58" s="64"/>
      <c r="AG58" s="64"/>
      <c r="AH58" s="64"/>
      <c r="AI58" s="64"/>
      <c r="AJ58" s="64"/>
      <c r="AK58" s="64"/>
    </row>
    <row r="59" spans="1:37" ht="18" customHeight="1">
      <c r="A59" s="191"/>
      <c r="B59" s="191"/>
      <c r="C59" s="191"/>
      <c r="D59" s="191"/>
      <c r="T59" s="197"/>
      <c r="U59" s="34" t="s">
        <v>285</v>
      </c>
      <c r="V59" s="161"/>
      <c r="W59" s="200"/>
      <c r="X59" s="198"/>
      <c r="Y59" s="198"/>
      <c r="Z59" s="198"/>
      <c r="AA59" s="198"/>
      <c r="AB59" s="200"/>
      <c r="AC59" s="200"/>
      <c r="AD59" s="64"/>
      <c r="AE59" s="64"/>
      <c r="AF59" s="64"/>
      <c r="AG59" s="64"/>
      <c r="AH59" s="64"/>
      <c r="AI59" s="64"/>
      <c r="AJ59" s="64"/>
      <c r="AK59" s="64"/>
    </row>
    <row r="60" spans="20:37" ht="18" customHeight="1" thickBot="1">
      <c r="T60" s="197"/>
      <c r="V60" s="161"/>
      <c r="W60" s="200"/>
      <c r="X60" s="200"/>
      <c r="Y60" s="200"/>
      <c r="Z60" s="200"/>
      <c r="AA60" s="200"/>
      <c r="AB60" s="200"/>
      <c r="AC60" s="200"/>
      <c r="AD60" s="64"/>
      <c r="AE60" s="64"/>
      <c r="AF60" s="64"/>
      <c r="AG60" s="64"/>
      <c r="AH60" s="64"/>
      <c r="AI60" s="64"/>
      <c r="AJ60" s="64"/>
      <c r="AK60" s="64"/>
    </row>
    <row r="61" spans="1:60" ht="18" customHeight="1">
      <c r="A61" s="469" t="s">
        <v>277</v>
      </c>
      <c r="B61" s="194" t="s">
        <v>286</v>
      </c>
      <c r="C61" s="195"/>
      <c r="D61" s="194" t="s">
        <v>287</v>
      </c>
      <c r="E61" s="195"/>
      <c r="F61" s="194" t="s">
        <v>288</v>
      </c>
      <c r="G61" s="195"/>
      <c r="H61" s="194" t="s">
        <v>289</v>
      </c>
      <c r="I61" s="195"/>
      <c r="J61" s="194" t="s">
        <v>290</v>
      </c>
      <c r="K61" s="195"/>
      <c r="L61" s="194" t="s">
        <v>291</v>
      </c>
      <c r="M61" s="195"/>
      <c r="N61" s="194" t="s">
        <v>292</v>
      </c>
      <c r="O61" s="194"/>
      <c r="Q61" s="4"/>
      <c r="R61" s="4"/>
      <c r="S61" s="4"/>
      <c r="T61" s="197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</row>
    <row r="62" spans="1:60" ht="18" customHeight="1">
      <c r="A62" s="452"/>
      <c r="B62" s="185" t="s">
        <v>4</v>
      </c>
      <c r="C62" s="185" t="s">
        <v>5</v>
      </c>
      <c r="D62" s="185" t="s">
        <v>4</v>
      </c>
      <c r="E62" s="185" t="s">
        <v>5</v>
      </c>
      <c r="F62" s="185" t="s">
        <v>4</v>
      </c>
      <c r="G62" s="185" t="s">
        <v>5</v>
      </c>
      <c r="H62" s="185" t="s">
        <v>4</v>
      </c>
      <c r="I62" s="185" t="s">
        <v>5</v>
      </c>
      <c r="J62" s="185" t="s">
        <v>4</v>
      </c>
      <c r="K62" s="185" t="s">
        <v>5</v>
      </c>
      <c r="L62" s="185" t="s">
        <v>4</v>
      </c>
      <c r="M62" s="185" t="s">
        <v>5</v>
      </c>
      <c r="N62" s="185" t="s">
        <v>4</v>
      </c>
      <c r="O62" s="184" t="s">
        <v>5</v>
      </c>
      <c r="Q62" s="4"/>
      <c r="R62" s="4"/>
      <c r="S62" s="4"/>
      <c r="T62" s="197"/>
      <c r="U62" s="4"/>
      <c r="V62" s="576" t="s">
        <v>293</v>
      </c>
      <c r="W62" s="576"/>
      <c r="X62" s="576"/>
      <c r="Y62" s="576"/>
      <c r="Z62" s="576"/>
      <c r="AA62" s="576"/>
      <c r="AB62" s="576"/>
      <c r="AC62" s="4"/>
      <c r="AD62" s="64"/>
      <c r="AE62" s="64"/>
      <c r="AF62" s="64"/>
      <c r="AG62" s="64"/>
      <c r="AH62" s="64"/>
      <c r="AI62" s="64"/>
      <c r="AJ62" s="64"/>
      <c r="AK62" s="6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</row>
    <row r="63" spans="1:60" ht="18" customHeight="1" thickBot="1">
      <c r="A63" s="16" t="s">
        <v>479</v>
      </c>
      <c r="B63" s="289">
        <v>29</v>
      </c>
      <c r="C63" s="290">
        <v>18</v>
      </c>
      <c r="D63" s="290">
        <v>47</v>
      </c>
      <c r="E63" s="290">
        <v>21</v>
      </c>
      <c r="F63" s="290">
        <v>59</v>
      </c>
      <c r="G63" s="290">
        <v>25</v>
      </c>
      <c r="H63" s="290">
        <v>87</v>
      </c>
      <c r="I63" s="290">
        <v>55</v>
      </c>
      <c r="J63" s="290">
        <v>234</v>
      </c>
      <c r="K63" s="290">
        <v>100</v>
      </c>
      <c r="L63" s="290">
        <v>237</v>
      </c>
      <c r="M63" s="290">
        <v>105</v>
      </c>
      <c r="N63" s="290">
        <v>350</v>
      </c>
      <c r="O63" s="290">
        <v>145</v>
      </c>
      <c r="P63" s="87"/>
      <c r="Q63" s="4"/>
      <c r="R63" s="4"/>
      <c r="S63" s="4"/>
      <c r="T63" s="197"/>
      <c r="U63" s="4"/>
      <c r="V63" s="4"/>
      <c r="W63" s="4"/>
      <c r="X63" s="4"/>
      <c r="Y63" s="4"/>
      <c r="Z63" s="4"/>
      <c r="AA63" s="165"/>
      <c r="AB63" s="165" t="s">
        <v>270</v>
      </c>
      <c r="AC63" s="4"/>
      <c r="AD63" s="64"/>
      <c r="AE63" s="64"/>
      <c r="AF63" s="64"/>
      <c r="AG63" s="64"/>
      <c r="AH63" s="64"/>
      <c r="AI63" s="64"/>
      <c r="AJ63" s="64"/>
      <c r="AK63" s="6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</row>
    <row r="64" spans="1:60" ht="18" customHeight="1">
      <c r="A64" s="292" t="s">
        <v>475</v>
      </c>
      <c r="B64" s="279">
        <v>40</v>
      </c>
      <c r="C64" s="113">
        <v>17</v>
      </c>
      <c r="D64" s="113">
        <v>41</v>
      </c>
      <c r="E64" s="113">
        <v>24</v>
      </c>
      <c r="F64" s="113">
        <v>56</v>
      </c>
      <c r="G64" s="113">
        <v>33</v>
      </c>
      <c r="H64" s="113">
        <v>81</v>
      </c>
      <c r="I64" s="113">
        <v>37</v>
      </c>
      <c r="J64" s="113">
        <v>201</v>
      </c>
      <c r="K64" s="113">
        <v>107</v>
      </c>
      <c r="L64" s="113">
        <v>263</v>
      </c>
      <c r="M64" s="113">
        <v>111</v>
      </c>
      <c r="N64" s="113">
        <v>323</v>
      </c>
      <c r="O64" s="113">
        <v>168</v>
      </c>
      <c r="P64" s="87"/>
      <c r="Q64" s="4"/>
      <c r="R64" s="4"/>
      <c r="S64" s="4"/>
      <c r="T64" s="197"/>
      <c r="U64" s="561" t="s">
        <v>488</v>
      </c>
      <c r="V64" s="562"/>
      <c r="W64" s="551" t="s">
        <v>222</v>
      </c>
      <c r="X64" s="168" t="s">
        <v>486</v>
      </c>
      <c r="Y64" s="551" t="s">
        <v>224</v>
      </c>
      <c r="Z64" s="551" t="s">
        <v>294</v>
      </c>
      <c r="AA64" s="551" t="s">
        <v>295</v>
      </c>
      <c r="AB64" s="529" t="s">
        <v>296</v>
      </c>
      <c r="AC64" s="166"/>
      <c r="AD64" s="64"/>
      <c r="AE64" s="64"/>
      <c r="AF64" s="64"/>
      <c r="AG64" s="64"/>
      <c r="AH64" s="64"/>
      <c r="AI64" s="64"/>
      <c r="AJ64" s="64"/>
      <c r="AK64" s="6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</row>
    <row r="65" spans="1:60" ht="18" customHeight="1">
      <c r="A65" s="293" t="s">
        <v>476</v>
      </c>
      <c r="B65" s="291">
        <v>35</v>
      </c>
      <c r="C65" s="287">
        <v>14</v>
      </c>
      <c r="D65" s="287">
        <v>34</v>
      </c>
      <c r="E65" s="287">
        <v>16</v>
      </c>
      <c r="F65" s="287">
        <v>56</v>
      </c>
      <c r="G65" s="287">
        <v>30</v>
      </c>
      <c r="H65" s="287">
        <v>95</v>
      </c>
      <c r="I65" s="287">
        <v>45</v>
      </c>
      <c r="J65" s="287">
        <v>195</v>
      </c>
      <c r="K65" s="287">
        <v>96</v>
      </c>
      <c r="L65" s="287">
        <v>311</v>
      </c>
      <c r="M65" s="287">
        <v>168</v>
      </c>
      <c r="N65" s="287">
        <v>352</v>
      </c>
      <c r="O65" s="287">
        <v>162</v>
      </c>
      <c r="Q65" s="4"/>
      <c r="R65" s="4"/>
      <c r="S65" s="4"/>
      <c r="T65" s="197"/>
      <c r="U65" s="563"/>
      <c r="V65" s="564"/>
      <c r="W65" s="428"/>
      <c r="X65" s="111" t="s">
        <v>487</v>
      </c>
      <c r="Y65" s="428"/>
      <c r="Z65" s="428"/>
      <c r="AA65" s="428"/>
      <c r="AB65" s="547"/>
      <c r="AC65" s="166"/>
      <c r="AD65" s="64"/>
      <c r="AE65" s="64"/>
      <c r="AF65" s="64"/>
      <c r="AG65" s="64"/>
      <c r="AH65" s="64"/>
      <c r="AI65" s="64"/>
      <c r="AJ65" s="64"/>
      <c r="AK65" s="6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</row>
    <row r="66" spans="1:60" ht="18" customHeight="1">
      <c r="A66" s="201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Q66" s="4"/>
      <c r="R66" s="4"/>
      <c r="S66" s="4"/>
      <c r="T66" s="197"/>
      <c r="U66" s="161"/>
      <c r="V66" s="426" t="s">
        <v>492</v>
      </c>
      <c r="W66" s="423">
        <f>SUM(X66:AB66)</f>
        <v>8186</v>
      </c>
      <c r="X66" s="152">
        <v>2571</v>
      </c>
      <c r="Y66" s="152">
        <v>1583</v>
      </c>
      <c r="Z66" s="152">
        <v>213</v>
      </c>
      <c r="AA66" s="152">
        <v>2265</v>
      </c>
      <c r="AB66" s="152">
        <v>1554</v>
      </c>
      <c r="AC66" s="166"/>
      <c r="AD66" s="64"/>
      <c r="AE66" s="64"/>
      <c r="AF66" s="64"/>
      <c r="AG66" s="64"/>
      <c r="AH66" s="64"/>
      <c r="AI66" s="64"/>
      <c r="AJ66" s="64"/>
      <c r="AK66" s="6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</row>
    <row r="67" spans="1:60" ht="18" customHeight="1" thickBot="1">
      <c r="A67" s="4"/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O67" s="165"/>
      <c r="Q67" s="4"/>
      <c r="R67" s="4"/>
      <c r="S67" s="4"/>
      <c r="T67" s="197"/>
      <c r="U67" s="305"/>
      <c r="V67" s="292" t="s">
        <v>482</v>
      </c>
      <c r="W67" s="424">
        <f>SUM(X67:AB67)</f>
        <v>8374</v>
      </c>
      <c r="X67" s="152">
        <v>2482</v>
      </c>
      <c r="Y67" s="152">
        <v>1858</v>
      </c>
      <c r="Z67" s="152">
        <v>220</v>
      </c>
      <c r="AA67" s="152">
        <v>2039</v>
      </c>
      <c r="AB67" s="152">
        <v>1775</v>
      </c>
      <c r="AC67" s="202"/>
      <c r="AD67" s="64"/>
      <c r="AE67" s="64"/>
      <c r="AF67" s="64"/>
      <c r="AG67" s="64"/>
      <c r="AH67" s="64"/>
      <c r="AI67" s="64"/>
      <c r="AJ67" s="64"/>
      <c r="AK67" s="6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</row>
    <row r="68" spans="1:60" ht="18" customHeight="1">
      <c r="A68" s="469" t="s">
        <v>277</v>
      </c>
      <c r="B68" s="194" t="s">
        <v>297</v>
      </c>
      <c r="C68" s="195"/>
      <c r="D68" s="194" t="s">
        <v>298</v>
      </c>
      <c r="E68" s="195"/>
      <c r="F68" s="194" t="s">
        <v>299</v>
      </c>
      <c r="G68" s="195"/>
      <c r="H68" s="554" t="s">
        <v>300</v>
      </c>
      <c r="I68" s="479"/>
      <c r="J68" s="554" t="s">
        <v>301</v>
      </c>
      <c r="K68" s="479"/>
      <c r="L68" s="554" t="s">
        <v>302</v>
      </c>
      <c r="M68" s="479"/>
      <c r="N68" s="194" t="s">
        <v>303</v>
      </c>
      <c r="O68" s="194"/>
      <c r="P68" s="87"/>
      <c r="Q68" s="4"/>
      <c r="R68" s="4"/>
      <c r="S68" s="4"/>
      <c r="T68" s="197"/>
      <c r="U68" s="305"/>
      <c r="V68" s="292" t="s">
        <v>483</v>
      </c>
      <c r="W68" s="424">
        <f>SUM(X68:AB68)</f>
        <v>8609</v>
      </c>
      <c r="X68" s="152">
        <v>2418</v>
      </c>
      <c r="Y68" s="152">
        <v>2217</v>
      </c>
      <c r="Z68" s="152">
        <v>213</v>
      </c>
      <c r="AA68" s="152">
        <v>1907</v>
      </c>
      <c r="AB68" s="152">
        <v>1854</v>
      </c>
      <c r="AC68" s="202"/>
      <c r="AD68" s="64"/>
      <c r="AE68" s="64"/>
      <c r="AF68" s="64"/>
      <c r="AG68" s="64"/>
      <c r="AH68" s="64"/>
      <c r="AI68" s="64"/>
      <c r="AJ68" s="64"/>
      <c r="AK68" s="6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</row>
    <row r="69" spans="1:60" ht="18" customHeight="1">
      <c r="A69" s="452"/>
      <c r="B69" s="185" t="s">
        <v>4</v>
      </c>
      <c r="C69" s="185" t="s">
        <v>5</v>
      </c>
      <c r="D69" s="185" t="s">
        <v>4</v>
      </c>
      <c r="E69" s="185" t="s">
        <v>5</v>
      </c>
      <c r="F69" s="185" t="s">
        <v>4</v>
      </c>
      <c r="G69" s="185" t="s">
        <v>5</v>
      </c>
      <c r="H69" s="185" t="s">
        <v>4</v>
      </c>
      <c r="I69" s="185" t="s">
        <v>5</v>
      </c>
      <c r="J69" s="185" t="s">
        <v>4</v>
      </c>
      <c r="K69" s="196" t="s">
        <v>5</v>
      </c>
      <c r="L69" s="185" t="s">
        <v>4</v>
      </c>
      <c r="M69" s="185" t="s">
        <v>5</v>
      </c>
      <c r="N69" s="185" t="s">
        <v>4</v>
      </c>
      <c r="O69" s="184" t="s">
        <v>5</v>
      </c>
      <c r="P69" s="87"/>
      <c r="Q69" s="4"/>
      <c r="R69" s="4"/>
      <c r="S69" s="4"/>
      <c r="T69" s="197"/>
      <c r="U69" s="305"/>
      <c r="V69" s="292" t="s">
        <v>484</v>
      </c>
      <c r="W69" s="424">
        <f>SUM(X69:AB69)</f>
        <v>9016</v>
      </c>
      <c r="X69" s="152">
        <v>2389</v>
      </c>
      <c r="Y69" s="152">
        <v>2596</v>
      </c>
      <c r="Z69" s="152">
        <v>211</v>
      </c>
      <c r="AA69" s="152">
        <v>1729</v>
      </c>
      <c r="AB69" s="152">
        <v>2091</v>
      </c>
      <c r="AC69" s="202"/>
      <c r="AD69" s="64"/>
      <c r="AE69" s="64"/>
      <c r="AF69" s="64"/>
      <c r="AG69" s="64"/>
      <c r="AH69" s="64"/>
      <c r="AI69" s="64"/>
      <c r="AJ69" s="64"/>
      <c r="AK69" s="6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</row>
    <row r="70" spans="1:60" ht="18" customHeight="1">
      <c r="A70" s="16" t="s">
        <v>479</v>
      </c>
      <c r="B70" s="289">
        <v>497</v>
      </c>
      <c r="C70" s="290">
        <v>271</v>
      </c>
      <c r="D70" s="290">
        <v>708</v>
      </c>
      <c r="E70" s="290">
        <v>349</v>
      </c>
      <c r="F70" s="290">
        <v>830</v>
      </c>
      <c r="G70" s="290">
        <v>533</v>
      </c>
      <c r="H70" s="290">
        <v>791</v>
      </c>
      <c r="I70" s="290">
        <v>748</v>
      </c>
      <c r="J70" s="290">
        <v>685</v>
      </c>
      <c r="K70" s="290">
        <v>919</v>
      </c>
      <c r="L70" s="290">
        <v>430</v>
      </c>
      <c r="M70" s="290">
        <v>985</v>
      </c>
      <c r="N70" s="199" t="s">
        <v>225</v>
      </c>
      <c r="O70" s="199" t="s">
        <v>225</v>
      </c>
      <c r="P70" s="87"/>
      <c r="Q70" s="4"/>
      <c r="R70" s="4"/>
      <c r="S70" s="4"/>
      <c r="T70" s="197"/>
      <c r="U70" s="306"/>
      <c r="V70" s="307" t="s">
        <v>485</v>
      </c>
      <c r="W70" s="425">
        <f>SUM(X70:AB70)</f>
        <v>9420</v>
      </c>
      <c r="X70" s="308">
        <v>2301</v>
      </c>
      <c r="Y70" s="308">
        <v>3113</v>
      </c>
      <c r="Z70" s="308">
        <v>229</v>
      </c>
      <c r="AA70" s="308">
        <v>1454</v>
      </c>
      <c r="AB70" s="308">
        <v>2323</v>
      </c>
      <c r="AC70" s="202"/>
      <c r="AD70" s="64"/>
      <c r="AE70" s="64"/>
      <c r="AF70" s="64"/>
      <c r="AG70" s="64"/>
      <c r="AH70" s="64"/>
      <c r="AI70" s="64"/>
      <c r="AJ70" s="64"/>
      <c r="AK70" s="6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</row>
    <row r="71" spans="1:60" ht="18" customHeight="1">
      <c r="A71" s="292" t="s">
        <v>475</v>
      </c>
      <c r="B71" s="279">
        <v>500</v>
      </c>
      <c r="C71" s="113">
        <v>223</v>
      </c>
      <c r="D71" s="113">
        <v>680</v>
      </c>
      <c r="E71" s="113">
        <v>357</v>
      </c>
      <c r="F71" s="113">
        <v>851</v>
      </c>
      <c r="G71" s="113">
        <v>570</v>
      </c>
      <c r="H71" s="113">
        <v>822</v>
      </c>
      <c r="I71" s="113">
        <v>757</v>
      </c>
      <c r="J71" s="113">
        <v>679</v>
      </c>
      <c r="K71" s="113">
        <v>976</v>
      </c>
      <c r="L71" s="113">
        <v>406</v>
      </c>
      <c r="M71" s="113">
        <v>1103</v>
      </c>
      <c r="N71" s="198" t="s">
        <v>225</v>
      </c>
      <c r="O71" s="198" t="s">
        <v>225</v>
      </c>
      <c r="P71" s="87"/>
      <c r="Q71" s="4"/>
      <c r="R71" s="4"/>
      <c r="S71" s="4"/>
      <c r="T71" s="166"/>
      <c r="U71" s="87" t="s">
        <v>284</v>
      </c>
      <c r="V71" s="166"/>
      <c r="W71" s="166"/>
      <c r="X71" s="191"/>
      <c r="Y71" s="191"/>
      <c r="Z71" s="191"/>
      <c r="AA71" s="191"/>
      <c r="AB71" s="191"/>
      <c r="AC71" s="202"/>
      <c r="AD71" s="64"/>
      <c r="AE71" s="64"/>
      <c r="AF71" s="64"/>
      <c r="AG71" s="64"/>
      <c r="AH71" s="64"/>
      <c r="AI71" s="64"/>
      <c r="AJ71" s="64"/>
      <c r="AK71" s="6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</row>
    <row r="72" spans="1:60" ht="18" customHeight="1">
      <c r="A72" s="293" t="s">
        <v>476</v>
      </c>
      <c r="B72" s="291">
        <v>445</v>
      </c>
      <c r="C72" s="287">
        <v>222</v>
      </c>
      <c r="D72" s="287">
        <v>728</v>
      </c>
      <c r="E72" s="287">
        <v>387</v>
      </c>
      <c r="F72" s="287">
        <v>875</v>
      </c>
      <c r="G72" s="287">
        <v>608</v>
      </c>
      <c r="H72" s="287">
        <v>859</v>
      </c>
      <c r="I72" s="287">
        <v>776</v>
      </c>
      <c r="J72" s="287">
        <v>753</v>
      </c>
      <c r="K72" s="287">
        <v>1002</v>
      </c>
      <c r="L72" s="287">
        <v>471</v>
      </c>
      <c r="M72" s="287">
        <v>1157</v>
      </c>
      <c r="N72" s="288" t="s">
        <v>225</v>
      </c>
      <c r="O72" s="288" t="s">
        <v>225</v>
      </c>
      <c r="P72" s="87"/>
      <c r="Q72" s="4"/>
      <c r="R72" s="4"/>
      <c r="S72" s="4"/>
      <c r="T72" s="4"/>
      <c r="U72" s="34" t="s">
        <v>304</v>
      </c>
      <c r="V72" s="166"/>
      <c r="W72" s="166"/>
      <c r="X72" s="166"/>
      <c r="Y72" s="166"/>
      <c r="Z72" s="166"/>
      <c r="AA72" s="166"/>
      <c r="AB72" s="166"/>
      <c r="AC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</row>
    <row r="73" spans="1:60" ht="18" customHeight="1">
      <c r="A73" s="203" t="s">
        <v>268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V73" s="166"/>
      <c r="W73" s="166"/>
      <c r="X73" s="166"/>
      <c r="Y73" s="166"/>
      <c r="Z73" s="166"/>
      <c r="AA73" s="166"/>
      <c r="AB73" s="166"/>
      <c r="AC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</row>
    <row r="74" spans="1:60" ht="1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</row>
    <row r="75" spans="1:60" ht="1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AD75" s="4"/>
      <c r="AE75" s="4"/>
      <c r="AF75" s="4"/>
      <c r="AG75" s="4"/>
      <c r="AH75" s="4"/>
      <c r="AI75" s="4"/>
      <c r="AJ75" s="4"/>
      <c r="AK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</row>
    <row r="76" spans="1:60" ht="1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AD76" s="4"/>
      <c r="AE76" s="4"/>
      <c r="AF76" s="4"/>
      <c r="AG76" s="4"/>
      <c r="AH76" s="4"/>
      <c r="AI76" s="4"/>
      <c r="AJ76" s="4"/>
      <c r="AK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</row>
    <row r="77" spans="1:60" ht="1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AD77" s="4"/>
      <c r="AE77" s="4"/>
      <c r="AF77" s="4"/>
      <c r="AG77" s="4"/>
      <c r="AH77" s="4"/>
      <c r="AI77" s="4"/>
      <c r="AJ77" s="4"/>
      <c r="AK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</row>
    <row r="78" spans="1:60" ht="1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AD78" s="4"/>
      <c r="AE78" s="4"/>
      <c r="AF78" s="4"/>
      <c r="AG78" s="4"/>
      <c r="AH78" s="4"/>
      <c r="AI78" s="4"/>
      <c r="AJ78" s="4"/>
      <c r="AK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</row>
    <row r="79" spans="1:60" ht="1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AD79" s="4"/>
      <c r="AE79" s="4"/>
      <c r="AF79" s="4"/>
      <c r="AG79" s="4"/>
      <c r="AH79" s="4"/>
      <c r="AI79" s="4"/>
      <c r="AJ79" s="4"/>
      <c r="AK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</row>
    <row r="80" spans="1:60" ht="1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AD80" s="4"/>
      <c r="AE80" s="4"/>
      <c r="AF80" s="4"/>
      <c r="AG80" s="4"/>
      <c r="AH80" s="4"/>
      <c r="AI80" s="4"/>
      <c r="AJ80" s="4"/>
      <c r="AK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</row>
    <row r="81" spans="1:60" ht="1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AD81" s="4"/>
      <c r="AE81" s="4"/>
      <c r="AF81" s="4"/>
      <c r="AG81" s="4"/>
      <c r="AH81" s="4"/>
      <c r="AI81" s="4"/>
      <c r="AJ81" s="4"/>
      <c r="AK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</row>
    <row r="82" spans="1:60" ht="1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AD82" s="4"/>
      <c r="AE82" s="4"/>
      <c r="AF82" s="4"/>
      <c r="AG82" s="4"/>
      <c r="AH82" s="4"/>
      <c r="AI82" s="4"/>
      <c r="AJ82" s="4"/>
      <c r="AK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</row>
    <row r="83" spans="1:60" ht="1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AD83" s="4"/>
      <c r="AE83" s="4"/>
      <c r="AF83" s="4"/>
      <c r="AG83" s="4"/>
      <c r="AH83" s="4"/>
      <c r="AI83" s="4"/>
      <c r="AJ83" s="4"/>
      <c r="AK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</row>
    <row r="84" spans="1:60" ht="1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AD84" s="4"/>
      <c r="AE84" s="4"/>
      <c r="AF84" s="4"/>
      <c r="AG84" s="4"/>
      <c r="AH84" s="4"/>
      <c r="AI84" s="4"/>
      <c r="AJ84" s="4"/>
      <c r="AK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</row>
    <row r="85" spans="1:60" ht="1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AD85" s="4"/>
      <c r="AE85" s="4"/>
      <c r="AF85" s="4"/>
      <c r="AG85" s="4"/>
      <c r="AH85" s="4"/>
      <c r="AI85" s="4"/>
      <c r="AJ85" s="4"/>
      <c r="AK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</row>
    <row r="86" spans="1:60" ht="1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AD86" s="4"/>
      <c r="AE86" s="4"/>
      <c r="AF86" s="4"/>
      <c r="AG86" s="4"/>
      <c r="AH86" s="4"/>
      <c r="AI86" s="4"/>
      <c r="AJ86" s="4"/>
      <c r="AK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</row>
    <row r="87" spans="1:60" ht="1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</row>
    <row r="88" spans="1:60" ht="1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</row>
    <row r="89" spans="1:60" ht="1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</row>
    <row r="90" spans="1:60" ht="1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</row>
    <row r="91" spans="1:60" ht="1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</row>
    <row r="92" spans="1:60" ht="14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</row>
    <row r="93" spans="17:60" ht="14.25">
      <c r="Q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</row>
    <row r="94" spans="43:60" ht="14.25"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</row>
  </sheetData>
  <sheetProtection/>
  <mergeCells count="70">
    <mergeCell ref="U42:AC42"/>
    <mergeCell ref="V62:AB62"/>
    <mergeCell ref="U64:V65"/>
    <mergeCell ref="W64:W65"/>
    <mergeCell ref="AB64:AB65"/>
    <mergeCell ref="Y64:Y65"/>
    <mergeCell ref="Z64:Z65"/>
    <mergeCell ref="AA64:AA65"/>
    <mergeCell ref="Z44:Z45"/>
    <mergeCell ref="AA44:AA45"/>
    <mergeCell ref="H68:I68"/>
    <mergeCell ref="J68:K68"/>
    <mergeCell ref="L68:M68"/>
    <mergeCell ref="A54:A55"/>
    <mergeCell ref="A61:A62"/>
    <mergeCell ref="A68:A69"/>
    <mergeCell ref="A25:A27"/>
    <mergeCell ref="B25:J25"/>
    <mergeCell ref="K25:M27"/>
    <mergeCell ref="B26:J26"/>
    <mergeCell ref="B27:D27"/>
    <mergeCell ref="E27:G27"/>
    <mergeCell ref="H27:J27"/>
    <mergeCell ref="K8:M8"/>
    <mergeCell ref="X6:X8"/>
    <mergeCell ref="Y6:Y8"/>
    <mergeCell ref="Z6:Z8"/>
    <mergeCell ref="W5:Y5"/>
    <mergeCell ref="Z5:AB5"/>
    <mergeCell ref="W6:W8"/>
    <mergeCell ref="U44:V45"/>
    <mergeCell ref="AC5:AD5"/>
    <mergeCell ref="B6:D7"/>
    <mergeCell ref="E6:G7"/>
    <mergeCell ref="H6:J7"/>
    <mergeCell ref="K6:M7"/>
    <mergeCell ref="N6:P7"/>
    <mergeCell ref="Q6:S7"/>
    <mergeCell ref="AD6:AD8"/>
    <mergeCell ref="AA6:AA8"/>
    <mergeCell ref="A2:S2"/>
    <mergeCell ref="U2:AD2"/>
    <mergeCell ref="A3:S3"/>
    <mergeCell ref="A5:A7"/>
    <mergeCell ref="B5:J5"/>
    <mergeCell ref="K5:S5"/>
    <mergeCell ref="U5:V8"/>
    <mergeCell ref="B8:D8"/>
    <mergeCell ref="E8:G8"/>
    <mergeCell ref="H8:J8"/>
    <mergeCell ref="W44:W45"/>
    <mergeCell ref="AC6:AC8"/>
    <mergeCell ref="N8:P8"/>
    <mergeCell ref="Q8:S8"/>
    <mergeCell ref="U9:V9"/>
    <mergeCell ref="Y44:Y45"/>
    <mergeCell ref="X44:X45"/>
    <mergeCell ref="AC44:AC45"/>
    <mergeCell ref="AB44:AB45"/>
    <mergeCell ref="N28:P28"/>
    <mergeCell ref="A52:P52"/>
    <mergeCell ref="Q25:S27"/>
    <mergeCell ref="AB6:AB8"/>
    <mergeCell ref="Q28:S28"/>
    <mergeCell ref="A51:P51"/>
    <mergeCell ref="N25:P27"/>
    <mergeCell ref="B28:D28"/>
    <mergeCell ref="E28:G28"/>
    <mergeCell ref="H28:J28"/>
    <mergeCell ref="K28:M28"/>
  </mergeCells>
  <printOptions/>
  <pageMargins left="0.9055118110236221" right="0.31496062992125984" top="0.5118110236220472" bottom="0.5118110236220472" header="0.5118110236220472" footer="0.5118110236220472"/>
  <pageSetup fitToHeight="1" fitToWidth="1" horizontalDpi="600" verticalDpi="600" orientation="landscape" paperSize="8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me-kawad</dc:creator>
  <cp:keywords/>
  <dc:description/>
  <cp:lastModifiedBy>yutaka-k</cp:lastModifiedBy>
  <cp:lastPrinted>2011-06-16T05:42:40Z</cp:lastPrinted>
  <dcterms:created xsi:type="dcterms:W3CDTF">2005-08-11T05:59:40Z</dcterms:created>
  <dcterms:modified xsi:type="dcterms:W3CDTF">2012-07-05T04:08:22Z</dcterms:modified>
  <cp:category/>
  <cp:version/>
  <cp:contentType/>
  <cp:contentStatus/>
</cp:coreProperties>
</file>