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5"/>
  </bookViews>
  <sheets>
    <sheet name="２４４" sheetId="1" r:id="rId1"/>
    <sheet name="２４６" sheetId="2" r:id="rId2"/>
    <sheet name="２４８" sheetId="3" r:id="rId3"/>
    <sheet name="２５０" sheetId="4" r:id="rId4"/>
    <sheet name="２５２" sheetId="5" r:id="rId5"/>
    <sheet name="２５４" sheetId="6" r:id="rId6"/>
  </sheets>
  <definedNames/>
  <calcPr fullCalcOnLoad="1"/>
</workbook>
</file>

<file path=xl/sharedStrings.xml><?xml version="1.0" encoding="utf-8"?>
<sst xmlns="http://schemas.openxmlformats.org/spreadsheetml/2006/main" count="2533" uniqueCount="519">
  <si>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</si>
  <si>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</si>
  <si>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</si>
  <si>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</si>
  <si>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</si>
  <si>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</si>
  <si>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</si>
  <si>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t>看護師</t>
  </si>
  <si>
    <t>准看護師</t>
  </si>
  <si>
    <t>総　　数</t>
  </si>
  <si>
    <t>精　　神</t>
  </si>
  <si>
    <t>結　　核</t>
  </si>
  <si>
    <t>一　　般</t>
  </si>
  <si>
    <t>感染症</t>
  </si>
  <si>
    <t>一般・療養</t>
  </si>
  <si>
    <t>―</t>
  </si>
  <si>
    <t>･･･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</si>
  <si>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</si>
  <si>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</si>
  <si>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</si>
  <si>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</si>
  <si>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</si>
  <si>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</si>
  <si>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</si>
  <si>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</si>
  <si>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白山市</t>
  </si>
  <si>
    <t>能美市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</si>
  <si>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</si>
  <si>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</si>
  <si>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</si>
  <si>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</si>
  <si>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</si>
  <si>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</si>
  <si>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</si>
  <si>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</si>
  <si>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</si>
  <si>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</si>
  <si>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</si>
  <si>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</si>
  <si>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</si>
  <si>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</si>
  <si>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</si>
  <si>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</si>
  <si>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</si>
  <si>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</si>
  <si>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内灘町</t>
  </si>
  <si>
    <t>羽咋郡</t>
  </si>
  <si>
    <t>富来町</t>
  </si>
  <si>
    <t>志雄町</t>
  </si>
  <si>
    <t>宝達志水町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</si>
  <si>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</si>
  <si>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</si>
  <si>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</si>
  <si>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</si>
  <si>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</si>
  <si>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</si>
  <si>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</si>
  <si>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</si>
  <si>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</si>
  <si>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中能登町</t>
  </si>
  <si>
    <t>鳳至郡</t>
  </si>
  <si>
    <t>穴水町</t>
  </si>
  <si>
    <t>門前町</t>
  </si>
  <si>
    <t>能都町</t>
  </si>
  <si>
    <t>柳田村</t>
  </si>
  <si>
    <t>能登町</t>
  </si>
  <si>
    <t>珠洲郡</t>
  </si>
  <si>
    <t>内浦町</t>
  </si>
  <si>
    <t>資料　石川県健康推進課「医療施設調査」「医師・歯科医師・薬剤師調査」「衛生行政業務報告」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</si>
  <si>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</si>
  <si>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</si>
  <si>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</si>
  <si>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</si>
  <si>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</si>
  <si>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</si>
  <si>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</si>
  <si>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</si>
  <si>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慢性閉塞性肺疾患</t>
  </si>
  <si>
    <t>糖尿病</t>
  </si>
  <si>
    <t>腎不全</t>
  </si>
  <si>
    <t>肝疾患</t>
  </si>
  <si>
    <t>大動脈瘤及び解離</t>
  </si>
  <si>
    <t>その他の新生物</t>
  </si>
  <si>
    <t>敗血症（新生児の細菌性敗血症を除く）</t>
  </si>
  <si>
    <t>筋骨格系及び結合組織の疾患</t>
  </si>
  <si>
    <t>高血圧性疾患</t>
  </si>
  <si>
    <t>ヘルニア及び腸閉塞</t>
  </si>
  <si>
    <t>ウイルス肝炎</t>
  </si>
  <si>
    <t>喘息</t>
  </si>
  <si>
    <t>胃潰瘍及び十二指腸潰瘍</t>
  </si>
  <si>
    <t>糸球体疾患及び腎尿細管間質性疾患</t>
  </si>
  <si>
    <t>先天奇形、変形及び染色体異常</t>
  </si>
  <si>
    <t>血管性及び詳細不明の痴呆</t>
  </si>
  <si>
    <t>結核</t>
  </si>
  <si>
    <t>パーキンソン病</t>
  </si>
  <si>
    <t>貧血</t>
  </si>
  <si>
    <t>脊髄性筋萎縮症及び関連症候群</t>
  </si>
  <si>
    <t>腸管感染症</t>
  </si>
  <si>
    <t>アルツハイマー病</t>
  </si>
  <si>
    <t>インフルエンザ</t>
  </si>
  <si>
    <t>周産期に発生した病態</t>
  </si>
  <si>
    <t>皮膚及び皮下組織の疾患</t>
  </si>
  <si>
    <t>急性気管支炎</t>
  </si>
  <si>
    <t>髄膜炎</t>
  </si>
  <si>
    <t>乳幼児突然死症候群</t>
  </si>
  <si>
    <t>他殺</t>
  </si>
  <si>
    <t>耳及び乳様突起の疾患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</si>
  <si>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</si>
  <si>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</si>
  <si>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</si>
  <si>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</si>
  <si>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</si>
  <si>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</si>
  <si>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乳幼児突然死症候群</t>
  </si>
  <si>
    <t>耳及び乳様突起の疾患</t>
  </si>
  <si>
    <t>眼及び附属器の疾患</t>
  </si>
  <si>
    <t>資料　石川県健康推進課「衛生統計年報（人口動態統計編）」</t>
  </si>
  <si>
    <t>(単位：人)</t>
  </si>
  <si>
    <t>薬剤師</t>
  </si>
  <si>
    <t>獣医師</t>
  </si>
  <si>
    <t>化学職</t>
  </si>
  <si>
    <t>被判定者数</t>
  </si>
  <si>
    <t>陽  性  者</t>
  </si>
  <si>
    <t>石川県南加賀保健所</t>
  </si>
  <si>
    <t>墓　地</t>
  </si>
  <si>
    <t>火葬場</t>
  </si>
  <si>
    <t>納骨堂</t>
  </si>
  <si>
    <t>ホテル</t>
  </si>
  <si>
    <t>旅　館</t>
  </si>
  <si>
    <t>下　宿</t>
  </si>
  <si>
    <t>理容所</t>
  </si>
  <si>
    <t>美容所</t>
  </si>
  <si>
    <t>男</t>
  </si>
  <si>
    <t>女</t>
  </si>
  <si>
    <t>その他</t>
  </si>
  <si>
    <t>総    数</t>
  </si>
  <si>
    <t>コレラ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</si>
  <si>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</si>
  <si>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</si>
  <si>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</si>
  <si>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</si>
  <si>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</si>
  <si>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</si>
  <si>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年度及び保健所別</t>
  </si>
  <si>
    <t>発見結核 患 者 数</t>
  </si>
  <si>
    <t>注  　事務職員、技能労務職員を除き、地域センター職員を加えた人数である。</t>
  </si>
  <si>
    <t>資料　石川県健康推進課「保健所運営報告」「地域保健事業報告」</t>
  </si>
  <si>
    <t>資料　石川県厚生政策課、金沢市保健所</t>
  </si>
  <si>
    <t>年　度</t>
  </si>
  <si>
    <t>埋　葬  　年間　　　　件数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</si>
  <si>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</si>
  <si>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</si>
  <si>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</si>
  <si>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</si>
  <si>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</si>
  <si>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１５３　　児　童　生　徒　年　齢　別　平  均  体  位</t>
  </si>
  <si>
    <t>資料　石川県健康推進課「衛生行政業務報告」</t>
  </si>
  <si>
    <t>資料　石川県健康推進課「衛生行政業務報告」</t>
  </si>
  <si>
    <t>１５１　　感　染　症　及　び　食　中　毒　患　者　数</t>
  </si>
  <si>
    <t>感　　　　　　　　染　　　　　　　　症</t>
  </si>
  <si>
    <t>食中毒</t>
  </si>
  <si>
    <t>二　　　　類</t>
  </si>
  <si>
    <t>三　類</t>
  </si>
  <si>
    <t>四　　　　　類</t>
  </si>
  <si>
    <t>五　　　　　　類</t>
  </si>
  <si>
    <t>細菌性　　赤  痢</t>
  </si>
  <si>
    <t>腸　管　出血性　大腸菌　感染症</t>
  </si>
  <si>
    <t>ツツガ　　ムシ病</t>
  </si>
  <si>
    <t>レジオ　　ネラ症</t>
  </si>
  <si>
    <t>その他</t>
  </si>
  <si>
    <t>後天性　　免　疫　　不　全　　症候群</t>
  </si>
  <si>
    <t>梅　毒</t>
  </si>
  <si>
    <t>破傷風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</si>
  <si>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</si>
  <si>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</si>
  <si>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</si>
  <si>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</si>
  <si>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総    量</t>
  </si>
  <si>
    <t>小          計</t>
  </si>
  <si>
    <t>小松加賀環境衛生事務組合</t>
  </si>
  <si>
    <t>手取川流域環境衛生事業組合</t>
  </si>
  <si>
    <t>羽咋郡市広域圏事務組合</t>
  </si>
  <si>
    <t>七尾鹿島広域圏事務組合</t>
  </si>
  <si>
    <t>（構成比：％）</t>
  </si>
  <si>
    <t>二　　酸　　化　　硫　　黄　（ppm）</t>
  </si>
  <si>
    <t>二　　酸　　化　　窒　　素（ppm）</t>
  </si>
  <si>
    <t>件　数</t>
  </si>
  <si>
    <t>構成比</t>
  </si>
  <si>
    <t>光　化　学　オ　キ　シ　ダ　ン　ト（ppm）</t>
  </si>
  <si>
    <t>資料　石川県環境政策課「環境大気調査報告書」</t>
  </si>
  <si>
    <t>資料　石川県環境政策課「公害苦情件数調査結果」</t>
  </si>
  <si>
    <t>ごみ処理計画                  収 集 人 口</t>
  </si>
  <si>
    <t>資源化量</t>
  </si>
  <si>
    <t>集　団　　　回収量</t>
  </si>
  <si>
    <t>リサイ　　クル率</t>
  </si>
  <si>
    <t>し尿処理計画　　　　　　　　　区域内人口　　　　　　　</t>
  </si>
  <si>
    <t>水洗化率</t>
  </si>
  <si>
    <t>直接焼却</t>
  </si>
  <si>
    <t>直接埋立</t>
  </si>
  <si>
    <t>資源化施設等</t>
  </si>
  <si>
    <t>（人）</t>
  </si>
  <si>
    <t>白山石川広域事務組合</t>
  </si>
  <si>
    <t>白山石川医療施設組合</t>
  </si>
  <si>
    <t>河北郡市広域事務組合</t>
  </si>
  <si>
    <t>珠洲市能登町環境衛生組合</t>
  </si>
  <si>
    <t>奥能登クリーン組合</t>
  </si>
  <si>
    <t>資料　石川県廃棄物対策課「一般廃棄物処理事業実態調査」</t>
  </si>
  <si>
    <t>年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</si>
  <si>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</si>
  <si>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</si>
  <si>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</si>
  <si>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</si>
  <si>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</si>
  <si>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</si>
  <si>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（単位：人、％）</t>
  </si>
  <si>
    <t>公　　共　　下　　水　　道</t>
  </si>
  <si>
    <t>１５７　　　　汚　　水　　処　　理　　施　　設　　整　　備　　状　　況</t>
  </si>
  <si>
    <t>住民基本台帳人口</t>
  </si>
  <si>
    <t>農業、漁業、林業集落排水処理施設</t>
  </si>
  <si>
    <t>合併処理浄化槽</t>
  </si>
  <si>
    <t>コミュニティ排水処理施設等</t>
  </si>
  <si>
    <t>整　備　率</t>
  </si>
  <si>
    <t>白山市</t>
  </si>
  <si>
    <t>能美市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</si>
  <si>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</si>
  <si>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</si>
  <si>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</si>
  <si>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</si>
  <si>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</si>
  <si>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</si>
  <si>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</si>
  <si>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</si>
  <si>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</si>
  <si>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資料　石川県水環境創造課</t>
  </si>
  <si>
    <t>地点数</t>
  </si>
  <si>
    <t>ＡＡ</t>
  </si>
  <si>
    <t>／</t>
  </si>
  <si>
    <t>～</t>
  </si>
  <si>
    <t>&lt;0.5</t>
  </si>
  <si>
    <t>×</t>
  </si>
  <si>
    <t>Ａ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</si>
  <si>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</si>
  <si>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</si>
  <si>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</si>
  <si>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</si>
  <si>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</si>
  <si>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</si>
  <si>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</si>
  <si>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</si>
  <si>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大　　日　　川</t>
  </si>
  <si>
    <t>&lt;1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</si>
  <si>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</si>
  <si>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</si>
  <si>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</si>
  <si>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</si>
  <si>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</si>
  <si>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</si>
  <si>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</si>
  <si>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河北潟・大野川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</si>
  <si>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</si>
  <si>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</si>
  <si>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</si>
  <si>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</si>
  <si>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</si>
  <si>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</si>
  <si>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</si>
  <si>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</si>
  <si>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</si>
  <si>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</si>
  <si>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</si>
  <si>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</si>
  <si>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</si>
  <si>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</si>
  <si>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最低値～最高値</t>
  </si>
  <si>
    <t>郷谷川</t>
  </si>
  <si>
    <t>前川</t>
  </si>
  <si>
    <t>金腐川</t>
  </si>
  <si>
    <t>湖沼</t>
  </si>
  <si>
    <t>海域</t>
  </si>
  <si>
    <t>資料　石川県水環境創造課</t>
  </si>
  <si>
    <t>衛生及び環境 253</t>
  </si>
  <si>
    <t>254 衛生及び環境</t>
  </si>
  <si>
    <t>衛生及び環境 255</t>
  </si>
  <si>
    <t>252 衛生及び環境</t>
  </si>
  <si>
    <t>かほく市</t>
  </si>
  <si>
    <t>250 衛生及び環境　　</t>
  </si>
  <si>
    <t>衛生及び環境 251</t>
  </si>
  <si>
    <t>－</t>
  </si>
  <si>
    <t>１５６　　大 気 汚 染、水 質 汚 濁、騒 音 な ど 公 害 苦 情 受 理 件 数</t>
  </si>
  <si>
    <t>248 衛生及び環境</t>
  </si>
  <si>
    <t>衛生及び環境 249</t>
  </si>
  <si>
    <t>１５２　　結  核  予  防  法  に  基  づ  く  検  診  成  績</t>
  </si>
  <si>
    <t>　〃　石川中央保健所</t>
  </si>
  <si>
    <t>　〃　能登中部保健所</t>
  </si>
  <si>
    <t>　〃　能登北部保健所</t>
  </si>
  <si>
    <t>金沢市保健所</t>
  </si>
  <si>
    <t>１４９　　環　境　衛　生　関　係　施　設　数</t>
  </si>
  <si>
    <t>小　　　　　　　　　　　　　　　　学　　　　　　　　　　　　　　　　校</t>
  </si>
  <si>
    <t>１５０　　食　品　衛　生　監　視　対　象　施　設　数</t>
  </si>
  <si>
    <t>246 衛生及び環境</t>
  </si>
  <si>
    <t>衛生及び環境 247</t>
  </si>
  <si>
    <t>１４７　　主　　要　　死　　因　　別　　死　　亡　　数　　等</t>
  </si>
  <si>
    <t>死　　　　因　　　　別</t>
  </si>
  <si>
    <t>死　　　　因　　　　別</t>
  </si>
  <si>
    <t>（再　　　　　　掲）</t>
  </si>
  <si>
    <t>244 衛生及び環境</t>
  </si>
  <si>
    <t>衛生及び環境 245</t>
  </si>
  <si>
    <t>２１　　衛　　　　生　　　　及　　　　び　　　　環　　　　境</t>
  </si>
  <si>
    <t>石川県南加賀保健所</t>
  </si>
  <si>
    <r>
      <t xml:space="preserve">   2</t>
    </r>
    <r>
      <rPr>
        <sz val="12"/>
        <rFont val="ＭＳ 明朝"/>
        <family val="1"/>
      </rPr>
      <t>　医療関係者数については、1</t>
    </r>
    <r>
      <rPr>
        <sz val="12"/>
        <rFont val="ＭＳ 明朝"/>
        <family val="1"/>
      </rPr>
      <t>2月31日現在であり、隔年調査である。</t>
    </r>
  </si>
  <si>
    <r>
      <t>注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　医療施設数については、</t>
    </r>
    <r>
      <rPr>
        <sz val="12"/>
        <rFont val="ＭＳ 明朝"/>
        <family val="1"/>
      </rPr>
      <t>10月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日現在である。ただし、薬局数については、翌年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月31日現在である。</t>
    </r>
  </si>
  <si>
    <r>
      <t>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</si>
  <si>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3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</si>
  <si>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4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</si>
  <si>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5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</si>
  <si>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6  </t>
    </r>
    <r>
      <rPr>
        <sz val="12"/>
        <rFont val="ＭＳ 明朝"/>
        <family val="1"/>
      </rPr>
      <t>年</t>
    </r>
  </si>
  <si>
    <t>１４８　　保　健　所　職　員　現　員　数（各年4月1日現在）</t>
  </si>
  <si>
    <t>年次及び保健所別</t>
  </si>
  <si>
    <r>
      <t xml:space="preserve">注 </t>
    </r>
    <r>
      <rPr>
        <sz val="12"/>
        <rFont val="ＭＳ 明朝"/>
        <family val="1"/>
      </rPr>
      <t xml:space="preserve">1  </t>
    </r>
    <r>
      <rPr>
        <sz val="12"/>
        <rFont val="ＭＳ 明朝"/>
        <family val="1"/>
      </rPr>
      <t>平成15年11月5日から感染症分類が変更になった。</t>
    </r>
  </si>
  <si>
    <r>
      <t xml:space="preserve"> </t>
    </r>
    <r>
      <rPr>
        <sz val="12"/>
        <rFont val="ＭＳ 明朝"/>
        <family val="1"/>
      </rPr>
      <t xml:space="preserve">  2  </t>
    </r>
    <r>
      <rPr>
        <sz val="12"/>
        <rFont val="ＭＳ 明朝"/>
        <family val="1"/>
      </rPr>
      <t>ウイルス性肝炎の平成12年～平成14年の報告数は急性ウイルス性肝炎の報告数である。</t>
    </r>
  </si>
  <si>
    <t>Ｂ　Ｃ　Ｇ　　　　　　　　　　　　接 種 者 数</t>
  </si>
  <si>
    <t>結核発病のおそれのある者</t>
  </si>
  <si>
    <t>１５８　　主　　要　　河　　川　　水　　質　　状　　況 （平成17年度）</t>
  </si>
  <si>
    <t>年次及び
市 町 村</t>
  </si>
  <si>
    <t>薬 局 数</t>
  </si>
  <si>
    <t>薬 剤 師</t>
  </si>
  <si>
    <t>助産師</t>
  </si>
  <si>
    <t>病 床 数</t>
  </si>
  <si>
    <t>平成12年</t>
  </si>
  <si>
    <t>病　　　　院　　　　数</t>
  </si>
  <si>
    <t>病　　　　　　床　　　　　　数</t>
  </si>
  <si>
    <t>注　　死因分類については平成7年から国際疾病分類の第10回修正（ICD－10）を使用した。</t>
  </si>
  <si>
    <t>（再　　　　　　掲）</t>
  </si>
  <si>
    <t>診  療　　　　放射線　　　　技  師</t>
  </si>
  <si>
    <t>臨床　　　　検査　　　　技師</t>
  </si>
  <si>
    <t>衛生　　　検査　　　　技師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</si>
  <si>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成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13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</si>
  <si>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平成12年度</t>
  </si>
  <si>
    <t>野  菜　果  物　販売業</t>
  </si>
  <si>
    <t>平成12年度</t>
  </si>
  <si>
    <t>ジフテ    リ  ア</t>
  </si>
  <si>
    <t>パラチ    フ  ス</t>
  </si>
  <si>
    <r>
      <t>平成1</t>
    </r>
    <r>
      <rPr>
        <sz val="12"/>
        <rFont val="ＭＳ 明朝"/>
        <family val="1"/>
      </rPr>
      <t>2年度</t>
    </r>
  </si>
  <si>
    <t>･･･</t>
  </si>
  <si>
    <t>腸チ    フス</t>
  </si>
  <si>
    <t>Ｅ型
肝炎</t>
  </si>
  <si>
    <t>Ａ型
肝炎</t>
  </si>
  <si>
    <t>日本　　脳炎</t>
  </si>
  <si>
    <t>クロイ
ツフェ
ルト･
ヤコブ病</t>
  </si>
  <si>
    <t>ツ  ベ  ル  ク  リ  ン  反  応</t>
  </si>
  <si>
    <t>間接撮影                         人    数</t>
  </si>
  <si>
    <t>直接撮影                          人    数</t>
  </si>
  <si>
    <r>
      <t>平 成</t>
    </r>
    <r>
      <rPr>
        <sz val="12"/>
        <rFont val="ＭＳ 明朝"/>
        <family val="1"/>
      </rPr>
      <t xml:space="preserve"> 12 年 度</t>
    </r>
  </si>
  <si>
    <r>
      <t>注　平成1</t>
    </r>
    <r>
      <rPr>
        <sz val="12"/>
        <rFont val="ＭＳ 明朝"/>
        <family val="1"/>
      </rPr>
      <t>5年度から結核予防法の改正により、対象者が変更になった。</t>
    </r>
  </si>
  <si>
    <t>区　      分</t>
  </si>
  <si>
    <t>6　　　歳</t>
  </si>
  <si>
    <t>7　　　歳</t>
  </si>
  <si>
    <t>8　　　歳</t>
  </si>
  <si>
    <t>9　　　歳</t>
  </si>
  <si>
    <t>10  　　歳</t>
  </si>
  <si>
    <t>11   　　歳</t>
  </si>
  <si>
    <t>身   長</t>
  </si>
  <si>
    <t>平成7年度</t>
  </si>
  <si>
    <r>
      <t xml:space="preserve">体 </t>
    </r>
    <r>
      <rPr>
        <sz val="12"/>
        <rFont val="ＭＳ 明朝"/>
        <family val="1"/>
      </rPr>
      <t xml:space="preserve">  重</t>
    </r>
  </si>
  <si>
    <r>
      <t>平成</t>
    </r>
    <r>
      <rPr>
        <sz val="12"/>
        <rFont val="ＭＳ 明朝"/>
        <family val="1"/>
      </rPr>
      <t>7年度</t>
    </r>
  </si>
  <si>
    <r>
      <t xml:space="preserve">座 </t>
    </r>
    <r>
      <rPr>
        <sz val="12"/>
        <rFont val="ＭＳ 明朝"/>
        <family val="1"/>
      </rPr>
      <t xml:space="preserve">  高</t>
    </r>
  </si>
  <si>
    <t>ご　　　　　　　　　　　　　　　　　　　　　　　み</t>
  </si>
  <si>
    <t>し　　　　　　　　　　　　　　　　　　　　　　　尿</t>
  </si>
  <si>
    <t>自家処理
人    口</t>
  </si>
  <si>
    <t>水洗化人口</t>
  </si>
  <si>
    <t>自　家　　　　処理量　</t>
  </si>
  <si>
    <t>し尿処理施設</t>
  </si>
  <si>
    <t>その他</t>
  </si>
  <si>
    <t>（人）</t>
  </si>
  <si>
    <t>（t）</t>
  </si>
  <si>
    <t>（％）</t>
  </si>
  <si>
    <t>平 成 12 年 度</t>
  </si>
  <si>
    <r>
      <t>1</t>
    </r>
    <r>
      <rPr>
        <sz val="12"/>
        <rFont val="ＭＳ 明朝"/>
        <family val="1"/>
      </rPr>
      <t>5</t>
    </r>
  </si>
  <si>
    <r>
      <t xml:space="preserve">注 </t>
    </r>
    <r>
      <rPr>
        <sz val="12"/>
        <rFont val="ＭＳ 明朝"/>
        <family val="1"/>
      </rPr>
      <t>1　珠洲市、能登町のごみは、一部を各市町で処理し、残を奥能登クリーン組合で処理している。また、ごみ処理計画収集人口については、奥能登クリーン組合に含まれている。</t>
    </r>
  </si>
  <si>
    <r>
      <t xml:space="preserve">   2  </t>
    </r>
    <r>
      <rPr>
        <sz val="12"/>
        <rFont val="ＭＳ 明朝"/>
        <family val="1"/>
      </rPr>
      <t>水洗化人口については、金沢市、輪島市以外の市町村はそれぞれの地域の組合に含まれている。</t>
    </r>
  </si>
  <si>
    <t>16</t>
  </si>
  <si>
    <t>平 成 13 年</t>
  </si>
  <si>
    <t>年　　　　次</t>
  </si>
  <si>
    <r>
      <t>浮　遊　粒　子　状　物　質（mg/</t>
    </r>
    <r>
      <rPr>
        <sz val="12"/>
        <rFont val="ＭＳ 明朝"/>
        <family val="1"/>
      </rPr>
      <t>㎥)</t>
    </r>
  </si>
  <si>
    <r>
      <t>平 成</t>
    </r>
    <r>
      <rPr>
        <sz val="12"/>
        <rFont val="ＭＳ 明朝"/>
        <family val="1"/>
      </rPr>
      <t xml:space="preserve"> 13 年</t>
    </r>
  </si>
  <si>
    <t>年　　　　次</t>
  </si>
  <si>
    <t>総　　  　数</t>
  </si>
  <si>
    <t>大 気 汚 染</t>
  </si>
  <si>
    <t>水 質 汚 濁</t>
  </si>
  <si>
    <t>土 壌 汚 染</t>
  </si>
  <si>
    <t>平 成 13 年</t>
  </si>
  <si>
    <t>騒　　  音</t>
  </si>
  <si>
    <t>振　　  動</t>
  </si>
  <si>
    <t>地 盤 沈 下</t>
  </si>
  <si>
    <t>悪　  　臭</t>
  </si>
  <si>
    <t>そ の 他</t>
  </si>
  <si>
    <t>&lt;1</t>
  </si>
  <si>
    <t>河川総括</t>
  </si>
  <si>
    <t>　　　　　　　　　　　　　　　　　　　河　　　　　　　　　　　　川</t>
  </si>
  <si>
    <t>そう菜
販売業</t>
  </si>
  <si>
    <t>菓  子
販売業</t>
  </si>
  <si>
    <t>飲食店
営  業</t>
  </si>
  <si>
    <t>喫茶店　
営  業</t>
  </si>
  <si>
    <t>菓　子　
製造業</t>
  </si>
  <si>
    <t>乳　類　  
販売業</t>
  </si>
  <si>
    <t>食  肉　
販売業</t>
  </si>
  <si>
    <t>魚介類　
販売業</t>
  </si>
  <si>
    <t>めん類　
製造業</t>
  </si>
  <si>
    <t>醤  油　
製造業</t>
  </si>
  <si>
    <t>豆  腐　
製造業</t>
  </si>
  <si>
    <t>乳さく   　
取　業</t>
  </si>
  <si>
    <r>
      <t xml:space="preserve">アイスク
リーム類
</t>
    </r>
    <r>
      <rPr>
        <sz val="12"/>
        <rFont val="ＭＳ 明朝"/>
        <family val="1"/>
      </rPr>
      <t>製 造 業</t>
    </r>
  </si>
  <si>
    <r>
      <t xml:space="preserve">年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</si>
  <si>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（単位：cm、kg）</t>
  </si>
  <si>
    <t>区　      分</t>
  </si>
  <si>
    <t>中　　　　　　　学　　　　　　　校</t>
  </si>
  <si>
    <t>高　　　　　等　　　　　学　　　　　校</t>
  </si>
  <si>
    <r>
      <t>1</t>
    </r>
    <r>
      <rPr>
        <sz val="12"/>
        <rFont val="ＭＳ 明朝"/>
        <family val="1"/>
      </rPr>
      <t>2　　 歳</t>
    </r>
  </si>
  <si>
    <r>
      <t>1</t>
    </r>
    <r>
      <rPr>
        <sz val="12"/>
        <rFont val="ＭＳ 明朝"/>
        <family val="1"/>
      </rPr>
      <t>3 　　歳</t>
    </r>
  </si>
  <si>
    <r>
      <t>1</t>
    </r>
    <r>
      <rPr>
        <sz val="12"/>
        <rFont val="ＭＳ 明朝"/>
        <family val="1"/>
      </rPr>
      <t>4  　　歳</t>
    </r>
  </si>
  <si>
    <r>
      <t>1</t>
    </r>
    <r>
      <rPr>
        <sz val="12"/>
        <rFont val="ＭＳ 明朝"/>
        <family val="1"/>
      </rPr>
      <t>5  　　歳</t>
    </r>
  </si>
  <si>
    <r>
      <t>1</t>
    </r>
    <r>
      <rPr>
        <sz val="12"/>
        <rFont val="ＭＳ 明朝"/>
        <family val="1"/>
      </rPr>
      <t>6  　　歳</t>
    </r>
  </si>
  <si>
    <r>
      <t>1</t>
    </r>
    <r>
      <rPr>
        <sz val="12"/>
        <rFont val="ＭＳ 明朝"/>
        <family val="1"/>
      </rPr>
      <t>7  　　歳</t>
    </r>
  </si>
  <si>
    <r>
      <t xml:space="preserve">身 </t>
    </r>
    <r>
      <rPr>
        <sz val="12"/>
        <rFont val="ＭＳ 明朝"/>
        <family val="1"/>
      </rPr>
      <t xml:space="preserve">  長</t>
    </r>
  </si>
  <si>
    <t>一酸化炭素　　　　（ppm）</t>
  </si>
  <si>
    <t>炭化水素
(ppmC)</t>
  </si>
  <si>
    <t>（ｔ）</t>
  </si>
  <si>
    <t>（％）</t>
  </si>
  <si>
    <t>能美広域事務組合</t>
  </si>
  <si>
    <r>
      <t xml:space="preserve">総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計</t>
    </r>
  </si>
  <si>
    <t>ご　　　み　　　処　　　理　　　量　（ｔ）</t>
  </si>
  <si>
    <r>
      <t>年度並びに市町村及び
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</si>
  <si>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穴水町門前町環境衛生施設組合</t>
  </si>
  <si>
    <r>
      <t>し　尿　処　理　量（</t>
    </r>
    <r>
      <rPr>
        <sz val="12"/>
        <rFont val="ParkAveD"/>
        <family val="2"/>
      </rPr>
      <t>k</t>
    </r>
    <r>
      <rPr>
        <i/>
        <sz val="12"/>
        <rFont val="ＭＳ 明朝"/>
        <family val="1"/>
      </rPr>
      <t>ℓ</t>
    </r>
    <r>
      <rPr>
        <sz val="12"/>
        <rFont val="ＭＳ 明朝"/>
        <family val="1"/>
      </rPr>
      <t>）</t>
    </r>
  </si>
  <si>
    <t>年度及び市町別</t>
  </si>
  <si>
    <t>整 備 人 口</t>
  </si>
  <si>
    <r>
      <t>注</t>
    </r>
    <r>
      <rPr>
        <sz val="12"/>
        <rFont val="ＭＳ 明朝"/>
        <family val="1"/>
      </rPr>
      <t xml:space="preserve"> 1　住民基本台帳人口及び整備人口は各翌年3月31日現在である。</t>
    </r>
  </si>
  <si>
    <r>
      <t xml:space="preserve"> </t>
    </r>
    <r>
      <rPr>
        <sz val="12"/>
        <rFont val="ＭＳ 明朝"/>
        <family val="1"/>
      </rPr>
      <t xml:space="preserve">  2　合併処理浄化槽は、下水道処理開始公示済区域外の合併処理浄化槽である。</t>
    </r>
  </si>
  <si>
    <r>
      <t xml:space="preserve"> </t>
    </r>
    <r>
      <rPr>
        <sz val="12"/>
        <rFont val="ＭＳ 明朝"/>
        <family val="1"/>
      </rPr>
      <t xml:space="preserve">  3　コミュニティ排水処理施設等には、総務省の小規模集合排水処理施設整備分を含む。</t>
    </r>
  </si>
  <si>
    <t>合　　　　　計</t>
  </si>
  <si>
    <r>
      <t>平 成</t>
    </r>
    <r>
      <rPr>
        <sz val="12"/>
        <rFont val="ＭＳ 明朝"/>
        <family val="1"/>
      </rPr>
      <t xml:space="preserve"> 13 年 度</t>
    </r>
  </si>
  <si>
    <t>(単位:mg/ℓ)</t>
  </si>
  <si>
    <t>水  　域　  名</t>
  </si>
  <si>
    <t>類 型</t>
  </si>
  <si>
    <t>水素イオン濃度 (ｐＨ)</t>
  </si>
  <si>
    <t>溶 存 酸 素 量  ＤＯ (mg/ℓ)</t>
  </si>
  <si>
    <t>生物化学的酸素要求量　ＢＯＤ (mg/ℓ)　　　　（化学的酸素要求量  ＣＯＤ）</t>
  </si>
  <si>
    <t>浮 遊 物 質 量  ＳＳ (mg/ℓ)
（ｎ―ヘキサン抽出物質（油分））</t>
  </si>
  <si>
    <t>大 腸 菌 群 数（ＭＮＰ／100mℓ）</t>
  </si>
  <si>
    <t>ｍ／ｎ</t>
  </si>
  <si>
    <t>ｍ／ｎ</t>
  </si>
  <si>
    <t>10⁰</t>
  </si>
  <si>
    <t>10⁴</t>
  </si>
  <si>
    <t>10⁵</t>
  </si>
  <si>
    <t>10²</t>
  </si>
  <si>
    <t>10⁶</t>
  </si>
  <si>
    <t>10¹</t>
  </si>
  <si>
    <t>10³</t>
  </si>
  <si>
    <t>―</t>
  </si>
  <si>
    <t>梯川</t>
  </si>
  <si>
    <t>&lt;0.5</t>
  </si>
  <si>
    <t>&lt;1</t>
  </si>
  <si>
    <t>10⁰</t>
  </si>
  <si>
    <t>10⁴</t>
  </si>
  <si>
    <t>―</t>
  </si>
  <si>
    <t>10³</t>
  </si>
  <si>
    <t>10⁵</t>
  </si>
  <si>
    <t>&lt;1</t>
  </si>
  <si>
    <t>10⁰</t>
  </si>
  <si>
    <t>10¹</t>
  </si>
  <si>
    <t>10⁴</t>
  </si>
  <si>
    <t>10²</t>
  </si>
  <si>
    <t>犀川</t>
  </si>
  <si>
    <t>&lt;0.5</t>
  </si>
  <si>
    <t>湖沼Ａ</t>
  </si>
  <si>
    <t>10²</t>
  </si>
  <si>
    <t>10⁵</t>
  </si>
  <si>
    <t>10³</t>
  </si>
  <si>
    <t>10⁴</t>
  </si>
  <si>
    <t>湖沼Ｂ</t>
  </si>
  <si>
    <t>―</t>
  </si>
  <si>
    <t>10¹</t>
  </si>
  <si>
    <t>海域Ｂ</t>
  </si>
  <si>
    <t>海域Ｃ</t>
  </si>
  <si>
    <r>
      <t xml:space="preserve">注 </t>
    </r>
    <r>
      <rPr>
        <sz val="12"/>
        <rFont val="ＭＳ 明朝"/>
        <family val="1"/>
      </rPr>
      <t>1  ｍ/ｎとは「環境基準値を超える検体数/総検体数」である。</t>
    </r>
  </si>
  <si>
    <r>
      <t xml:space="preserve"> </t>
    </r>
    <r>
      <rPr>
        <sz val="12"/>
        <rFont val="ＭＳ 明朝"/>
        <family val="1"/>
      </rPr>
      <t xml:space="preserve">  2　環境基準地点のみの数値である。</t>
    </r>
  </si>
  <si>
    <r>
      <t xml:space="preserve"> </t>
    </r>
    <r>
      <rPr>
        <sz val="12"/>
        <rFont val="ＭＳ 明朝"/>
        <family val="1"/>
      </rPr>
      <t xml:space="preserve">  3　ＣＯＤ（化学的酸素要求量）は湖沼と海域に、油分等（ｎ－ヘキサン抽出物質）は海域に適用される。</t>
    </r>
  </si>
  <si>
    <r>
      <t xml:space="preserve"> </t>
    </r>
    <r>
      <rPr>
        <sz val="12"/>
        <rFont val="ＭＳ 明朝"/>
        <family val="1"/>
      </rPr>
      <t xml:space="preserve">  4　河川の環境基準類型Ｃ、Ｄ、Ｅ及び湖沼・海域の環境基準類型Ｂ、Ｃにおいては大腸菌群数の基準は無い。</t>
    </r>
  </si>
  <si>
    <t xml:space="preserve">１４６　　市  町  村  別  医  療  関  係  施  設  数  及  び  医  療  関  係  者  数 </t>
  </si>
  <si>
    <r>
      <t xml:space="preserve">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療
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</si>
  <si>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死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亡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　数　　（人）</t>
    </r>
  </si>
  <si>
    <r>
      <t xml:space="preserve">死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率 （人 口 10 万 対）</t>
    </r>
  </si>
  <si>
    <t>総数</t>
  </si>
  <si>
    <t>医師</t>
  </si>
  <si>
    <t>１５５  　　大　　気　　汚　　染　　物　　質　　測　　定　　年　　平　　均　　値　</t>
  </si>
  <si>
    <t>１５４  　　　ご　　　み　　　及　　　び　　　し　　　尿　　　処　　　理　　　状　　　況　</t>
  </si>
  <si>
    <t>―</t>
  </si>
  <si>
    <r>
      <t xml:space="preserve">    </t>
    </r>
    <r>
      <rPr>
        <sz val="12"/>
        <rFont val="ＭＳ 明朝"/>
        <family val="1"/>
      </rPr>
      <t>14</t>
    </r>
  </si>
  <si>
    <r>
      <t xml:space="preserve">    </t>
    </r>
    <r>
      <rPr>
        <sz val="12"/>
        <rFont val="ＭＳ 明朝"/>
        <family val="1"/>
      </rPr>
      <t>15</t>
    </r>
  </si>
  <si>
    <r>
      <t xml:space="preserve">    </t>
    </r>
    <r>
      <rPr>
        <sz val="12"/>
        <rFont val="ＭＳ 明朝"/>
        <family val="1"/>
      </rPr>
      <t>16</t>
    </r>
  </si>
  <si>
    <t xml:space="preserve">   17</t>
  </si>
  <si>
    <t>－</t>
  </si>
  <si>
    <t>-</t>
  </si>
  <si>
    <t>－</t>
  </si>
  <si>
    <r>
      <t xml:space="preserve">   </t>
    </r>
    <r>
      <rPr>
        <sz val="12"/>
        <rFont val="ＭＳ 明朝"/>
        <family val="1"/>
      </rPr>
      <t>14</t>
    </r>
  </si>
  <si>
    <r>
      <t xml:space="preserve">   </t>
    </r>
    <r>
      <rPr>
        <sz val="12"/>
        <rFont val="ＭＳ 明朝"/>
        <family val="1"/>
      </rPr>
      <t>15</t>
    </r>
  </si>
  <si>
    <r>
      <t xml:space="preserve">   </t>
    </r>
    <r>
      <rPr>
        <sz val="12"/>
        <rFont val="ＭＳ 明朝"/>
        <family val="1"/>
      </rPr>
      <t>16</t>
    </r>
  </si>
  <si>
    <t>-</t>
  </si>
  <si>
    <t>&lt;1</t>
  </si>
  <si>
    <r>
      <t xml:space="preserve">  </t>
    </r>
    <r>
      <rPr>
        <sz val="12"/>
        <rFont val="ＭＳ 明朝"/>
        <family val="1"/>
      </rPr>
      <t>13</t>
    </r>
  </si>
  <si>
    <r>
      <t xml:space="preserve">  </t>
    </r>
    <r>
      <rPr>
        <sz val="12"/>
        <rFont val="ＭＳ 明朝"/>
        <family val="1"/>
      </rPr>
      <t>14</t>
    </r>
  </si>
  <si>
    <r>
      <t xml:space="preserve">  </t>
    </r>
    <r>
      <rPr>
        <sz val="12"/>
        <rFont val="ＭＳ 明朝"/>
        <family val="1"/>
      </rPr>
      <t>15</t>
    </r>
  </si>
  <si>
    <t xml:space="preserve">  16</t>
  </si>
  <si>
    <r>
      <t xml:space="preserve">   </t>
    </r>
    <r>
      <rPr>
        <sz val="12"/>
        <rFont val="ＭＳ 明朝"/>
        <family val="1"/>
      </rPr>
      <t>14</t>
    </r>
  </si>
  <si>
    <r>
      <t xml:space="preserve">   </t>
    </r>
    <r>
      <rPr>
        <sz val="12"/>
        <rFont val="ＭＳ 明朝"/>
        <family val="1"/>
      </rPr>
      <t>15</t>
    </r>
  </si>
  <si>
    <r>
      <t xml:space="preserve">   </t>
    </r>
    <r>
      <rPr>
        <sz val="12"/>
        <rFont val="ＭＳ 明朝"/>
        <family val="1"/>
      </rPr>
      <t>16</t>
    </r>
  </si>
  <si>
    <r>
      <t xml:space="preserve">   </t>
    </r>
    <r>
      <rPr>
        <sz val="12"/>
        <rFont val="ＭＳ 明朝"/>
        <family val="1"/>
      </rPr>
      <t>14</t>
    </r>
  </si>
  <si>
    <r>
      <t xml:space="preserve">   </t>
    </r>
    <r>
      <rPr>
        <sz val="12"/>
        <rFont val="ＭＳ 明朝"/>
        <family val="1"/>
      </rPr>
      <t>15</t>
    </r>
  </si>
  <si>
    <r>
      <t xml:space="preserve">   </t>
    </r>
    <r>
      <rPr>
        <sz val="12"/>
        <rFont val="ＭＳ 明朝"/>
        <family val="1"/>
      </rPr>
      <t>16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</si>
</sst>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_ * #,##0.0_ ;_ * &quot;△&quot;#,##0.0_ ;_ * &quot;-&quot;_ ;_ @_ "/>
    <numFmt numFmtId="194" formatCode="#,##0.0;[Red]#,##0.0"/>
    <numFmt numFmtId="195" formatCode="0.0;[Red]0.0"/>
    <numFmt numFmtId="196" formatCode="#,##0_);[Red]\(#,##0\)"/>
    <numFmt numFmtId="197" formatCode="0.E+00"/>
  </numFmts>
  <fonts count="6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Script"/>
      <family val="4"/>
    </font>
    <font>
      <sz val="12"/>
      <name val="ParkAveD"/>
      <family val="2"/>
    </font>
    <font>
      <sz val="12"/>
      <name val="BellevueDReg"/>
      <family val="2"/>
    </font>
    <font>
      <sz val="12"/>
      <name val="ＤＨＰ特太ゴシック体"/>
      <family val="3"/>
    </font>
    <font>
      <i/>
      <sz val="12"/>
      <name val="HGP行書体"/>
      <family val="4"/>
    </font>
    <font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8" fontId="14" fillId="0" borderId="10" xfId="49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14" fillId="0" borderId="10" xfId="49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38" fontId="14" fillId="0" borderId="14" xfId="0" applyNumberFormat="1" applyFont="1" applyFill="1" applyBorder="1" applyAlignment="1" applyProtection="1">
      <alignment horizontal="right" vertical="center"/>
      <protection/>
    </xf>
    <xf numFmtId="185" fontId="14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>
      <alignment vertical="center"/>
    </xf>
    <xf numFmtId="179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Fill="1" applyBorder="1" applyAlignment="1" applyProtection="1" quotePrefix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right"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0" fontId="15" fillId="0" borderId="17" xfId="0" applyFont="1" applyFill="1" applyBorder="1" applyAlignment="1" applyProtection="1" quotePrefix="1">
      <alignment vertical="center"/>
      <protection/>
    </xf>
    <xf numFmtId="0" fontId="15" fillId="0" borderId="0" xfId="0" applyFont="1" applyFill="1" applyBorder="1" applyAlignment="1" applyProtection="1" quotePrefix="1">
      <alignment vertical="center"/>
      <protection/>
    </xf>
    <xf numFmtId="181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82" fontId="15" fillId="0" borderId="0" xfId="0" applyNumberFormat="1" applyFont="1" applyFill="1" applyBorder="1" applyAlignment="1" applyProtection="1">
      <alignment vertical="center"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right" vertical="center"/>
      <protection/>
    </xf>
    <xf numFmtId="178" fontId="14" fillId="0" borderId="0" xfId="49" applyNumberFormat="1" applyFont="1" applyFill="1" applyBorder="1" applyAlignment="1" applyProtection="1">
      <alignment vertical="center"/>
      <protection/>
    </xf>
    <xf numFmtId="178" fontId="14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177" fontId="0" fillId="0" borderId="21" xfId="0" applyNumberFormat="1" applyFont="1" applyFill="1" applyBorder="1" applyAlignment="1" applyProtection="1">
      <alignment vertical="center"/>
      <protection/>
    </xf>
    <xf numFmtId="177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177" fontId="0" fillId="0" borderId="26" xfId="0" applyNumberFormat="1" applyFont="1" applyFill="1" applyBorder="1" applyAlignment="1" applyProtection="1">
      <alignment vertical="center"/>
      <protection/>
    </xf>
    <xf numFmtId="177" fontId="0" fillId="0" borderId="26" xfId="0" applyNumberFormat="1" applyFont="1" applyFill="1" applyBorder="1" applyAlignment="1" applyProtection="1">
      <alignment horizontal="left" vertical="center"/>
      <protection/>
    </xf>
    <xf numFmtId="177" fontId="0" fillId="0" borderId="26" xfId="0" applyNumberFormat="1" applyFont="1" applyFill="1" applyBorder="1" applyAlignment="1" applyProtection="1">
      <alignment horizontal="right" vertical="center"/>
      <protection/>
    </xf>
    <xf numFmtId="196" fontId="0" fillId="0" borderId="26" xfId="0" applyNumberFormat="1" applyFont="1" applyFill="1" applyBorder="1" applyAlignment="1" applyProtection="1">
      <alignment horizontal="left" vertical="center"/>
      <protection/>
    </xf>
    <xf numFmtId="19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177" fontId="0" fillId="0" borderId="29" xfId="0" applyNumberFormat="1" applyFont="1" applyFill="1" applyBorder="1" applyAlignment="1" applyProtection="1">
      <alignment vertical="center"/>
      <protection/>
    </xf>
    <xf numFmtId="177" fontId="0" fillId="0" borderId="31" xfId="0" applyNumberFormat="1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190" fontId="0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177" fontId="0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2" fontId="0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178" fontId="0" fillId="0" borderId="29" xfId="0" applyNumberFormat="1" applyFont="1" applyFill="1" applyBorder="1" applyAlignment="1" applyProtection="1">
      <alignment horizontal="left" vertical="center"/>
      <protection/>
    </xf>
    <xf numFmtId="192" fontId="0" fillId="0" borderId="26" xfId="0" applyNumberFormat="1" applyFont="1" applyFill="1" applyBorder="1" applyAlignment="1" applyProtection="1">
      <alignment horizontal="left" vertical="center"/>
      <protection/>
    </xf>
    <xf numFmtId="177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26" xfId="0" applyNumberFormat="1" applyFont="1" applyFill="1" applyBorder="1" applyAlignment="1" applyProtection="1">
      <alignment horizontal="left" vertical="center"/>
      <protection/>
    </xf>
    <xf numFmtId="178" fontId="0" fillId="0" borderId="26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7" xfId="0" applyNumberFormat="1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horizontal="lef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0" fontId="0" fillId="0" borderId="39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6" fontId="0" fillId="0" borderId="14" xfId="0" applyNumberFormat="1" applyFont="1" applyFill="1" applyBorder="1" applyAlignment="1" applyProtection="1">
      <alignment vertical="center"/>
      <protection/>
    </xf>
    <xf numFmtId="187" fontId="0" fillId="0" borderId="14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/>
    </xf>
    <xf numFmtId="0" fontId="0" fillId="0" borderId="39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 quotePrefix="1">
      <alignment horizontal="center" vertical="center"/>
      <protection/>
    </xf>
    <xf numFmtId="177" fontId="0" fillId="0" borderId="39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37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85" fontId="0" fillId="0" borderId="42" xfId="0" applyNumberFormat="1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4" fillId="0" borderId="37" xfId="0" applyFont="1" applyFill="1" applyBorder="1" applyAlignment="1" applyProtection="1" quotePrefix="1">
      <alignment horizontal="center" vertical="center"/>
      <protection/>
    </xf>
    <xf numFmtId="179" fontId="14" fillId="0" borderId="35" xfId="0" applyNumberFormat="1" applyFont="1" applyFill="1" applyBorder="1" applyAlignment="1" applyProtection="1">
      <alignment horizontal="right" vertical="center"/>
      <protection/>
    </xf>
    <xf numFmtId="179" fontId="1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88" fontId="14" fillId="0" borderId="16" xfId="0" applyNumberFormat="1" applyFont="1" applyFill="1" applyBorder="1" applyAlignment="1" applyProtection="1">
      <alignment horizontal="right" vertical="center"/>
      <protection/>
    </xf>
    <xf numFmtId="18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177" fontId="0" fillId="0" borderId="39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 quotePrefix="1">
      <alignment horizontal="center" vertical="center"/>
      <protection/>
    </xf>
    <xf numFmtId="177" fontId="14" fillId="0" borderId="38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95" fontId="14" fillId="0" borderId="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 quotePrefix="1">
      <alignment horizontal="right" vertical="center"/>
      <protection/>
    </xf>
    <xf numFmtId="195" fontId="14" fillId="0" borderId="0" xfId="0" applyNumberFormat="1" applyFont="1" applyFill="1" applyBorder="1" applyAlignment="1">
      <alignment horizontal="right" vertical="center"/>
    </xf>
    <xf numFmtId="37" fontId="14" fillId="0" borderId="16" xfId="0" applyNumberFormat="1" applyFont="1" applyFill="1" applyBorder="1" applyAlignment="1" applyProtection="1" quotePrefix="1">
      <alignment horizontal="right" vertical="center"/>
      <protection/>
    </xf>
    <xf numFmtId="0" fontId="14" fillId="0" borderId="16" xfId="0" applyFont="1" applyFill="1" applyBorder="1" applyAlignment="1">
      <alignment vertical="center"/>
    </xf>
    <xf numFmtId="195" fontId="14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0" fontId="0" fillId="0" borderId="39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0" fontId="14" fillId="0" borderId="38" xfId="0" applyNumberFormat="1" applyFont="1" applyFill="1" applyBorder="1" applyAlignment="1" applyProtection="1">
      <alignment vertical="center"/>
      <protection/>
    </xf>
    <xf numFmtId="180" fontId="14" fillId="0" borderId="12" xfId="0" applyNumberFormat="1" applyFont="1" applyFill="1" applyBorder="1" applyAlignment="1" applyProtection="1">
      <alignment vertical="center"/>
      <protection/>
    </xf>
    <xf numFmtId="180" fontId="14" fillId="0" borderId="1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14" fillId="0" borderId="16" xfId="0" applyNumberFormat="1" applyFont="1" applyFill="1" applyBorder="1" applyAlignment="1" applyProtection="1">
      <alignment vertical="center"/>
      <protection/>
    </xf>
    <xf numFmtId="186" fontId="14" fillId="0" borderId="16" xfId="0" applyNumberFormat="1" applyFont="1" applyFill="1" applyBorder="1" applyAlignment="1" applyProtection="1">
      <alignment vertical="center"/>
      <protection/>
    </xf>
    <xf numFmtId="187" fontId="14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177" fontId="0" fillId="0" borderId="32" xfId="0" applyNumberFormat="1" applyFont="1" applyFill="1" applyBorder="1" applyAlignment="1" applyProtection="1">
      <alignment horizontal="right" vertical="center"/>
      <protection/>
    </xf>
    <xf numFmtId="177" fontId="0" fillId="0" borderId="32" xfId="0" applyNumberFormat="1" applyFont="1" applyFill="1" applyBorder="1" applyAlignment="1" applyProtection="1">
      <alignment vertical="center"/>
      <protection/>
    </xf>
    <xf numFmtId="177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77" fontId="0" fillId="0" borderId="31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182" fontId="1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38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184" fontId="0" fillId="0" borderId="12" xfId="49" applyNumberFormat="1" applyFont="1" applyFill="1" applyBorder="1" applyAlignment="1" applyProtection="1">
      <alignment vertical="center"/>
      <protection/>
    </xf>
    <xf numFmtId="176" fontId="0" fillId="0" borderId="12" xfId="49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192" fontId="0" fillId="0" borderId="12" xfId="49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177" fontId="0" fillId="0" borderId="21" xfId="0" applyNumberFormat="1" applyFont="1" applyFill="1" applyBorder="1" applyAlignment="1" applyProtection="1">
      <alignment vertical="center"/>
      <protection/>
    </xf>
    <xf numFmtId="177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182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31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88" fontId="14" fillId="0" borderId="12" xfId="0" applyNumberFormat="1" applyFont="1" applyFill="1" applyBorder="1" applyAlignment="1" applyProtection="1">
      <alignment horizontal="right" vertical="center"/>
      <protection/>
    </xf>
    <xf numFmtId="188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8" fontId="14" fillId="0" borderId="10" xfId="0" applyNumberFormat="1" applyFont="1" applyFill="1" applyBorder="1" applyAlignment="1" applyProtection="1">
      <alignment horizontal="center" vertical="center"/>
      <protection/>
    </xf>
    <xf numFmtId="38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38" fontId="14" fillId="0" borderId="10" xfId="0" applyNumberFormat="1" applyFont="1" applyFill="1" applyBorder="1" applyAlignment="1" applyProtection="1">
      <alignment vertical="center"/>
      <protection/>
    </xf>
    <xf numFmtId="38" fontId="14" fillId="0" borderId="0" xfId="0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188" fontId="0" fillId="0" borderId="42" xfId="0" applyNumberFormat="1" applyFont="1" applyFill="1" applyBorder="1" applyAlignment="1" applyProtection="1">
      <alignment vertical="center"/>
      <protection/>
    </xf>
    <xf numFmtId="188" fontId="14" fillId="0" borderId="38" xfId="0" applyNumberFormat="1" applyFont="1" applyFill="1" applyBorder="1" applyAlignment="1" applyProtection="1">
      <alignment vertical="center"/>
      <protection/>
    </xf>
    <xf numFmtId="188" fontId="0" fillId="0" borderId="42" xfId="0" applyNumberFormat="1" applyFont="1" applyFill="1" applyBorder="1" applyAlignment="1">
      <alignment vertical="center"/>
    </xf>
    <xf numFmtId="188" fontId="1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195" fontId="0" fillId="0" borderId="0" xfId="0" applyNumberFormat="1" applyFont="1" applyFill="1" applyBorder="1" applyAlignment="1" applyProtection="1" quotePrefix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37" fontId="14" fillId="0" borderId="16" xfId="0" applyNumberFormat="1" applyFont="1" applyFill="1" applyBorder="1" applyAlignment="1" applyProtection="1">
      <alignment horizontal="right" vertical="center"/>
      <protection/>
    </xf>
    <xf numFmtId="176" fontId="14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2" fontId="14" fillId="0" borderId="16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38" fontId="0" fillId="0" borderId="39" xfId="0" applyNumberFormat="1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" fontId="0" fillId="0" borderId="0" xfId="49" applyNumberFormat="1" applyFont="1" applyFill="1" applyBorder="1" applyAlignment="1" applyProtection="1">
      <alignment horizontal="right" vertical="center"/>
      <protection/>
    </xf>
    <xf numFmtId="19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14" fillId="0" borderId="10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left" vertical="center" indent="7"/>
      <protection/>
    </xf>
    <xf numFmtId="0" fontId="0" fillId="0" borderId="44" xfId="0" applyFont="1" applyFill="1" applyBorder="1" applyAlignment="1">
      <alignment horizontal="left" vertical="center" indent="7"/>
    </xf>
    <xf numFmtId="0" fontId="0" fillId="0" borderId="38" xfId="0" applyFont="1" applyFill="1" applyBorder="1" applyAlignment="1">
      <alignment horizontal="left" vertical="center" indent="7"/>
    </xf>
    <xf numFmtId="0" fontId="0" fillId="0" borderId="12" xfId="0" applyFont="1" applyFill="1" applyBorder="1" applyAlignment="1">
      <alignment horizontal="left" vertical="center" indent="7"/>
    </xf>
    <xf numFmtId="0" fontId="0" fillId="0" borderId="43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47" xfId="0" applyNumberFormat="1" applyFont="1" applyFill="1" applyBorder="1" applyAlignment="1" applyProtection="1">
      <alignment horizontal="center" vertical="center"/>
      <protection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19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51" xfId="0" applyNumberFormat="1" applyFont="1" applyFill="1" applyBorder="1" applyAlignment="1" applyProtection="1">
      <alignment horizontal="center" vertical="center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4" fillId="0" borderId="11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 applyProtection="1">
      <alignment horizontal="left" vertical="center" wrapText="1"/>
      <protection/>
    </xf>
    <xf numFmtId="0" fontId="18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right" vertical="center" indent="2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 indent="2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right" vertical="center" indent="2"/>
      <protection/>
    </xf>
    <xf numFmtId="38" fontId="0" fillId="0" borderId="0" xfId="0" applyNumberFormat="1" applyFont="1" applyFill="1" applyBorder="1" applyAlignment="1" applyProtection="1">
      <alignment horizontal="right" vertical="center" indent="2"/>
      <protection/>
    </xf>
    <xf numFmtId="38" fontId="14" fillId="0" borderId="38" xfId="0" applyNumberFormat="1" applyFont="1" applyFill="1" applyBorder="1" applyAlignment="1" applyProtection="1">
      <alignment horizontal="right" vertical="center" indent="2"/>
      <protection/>
    </xf>
    <xf numFmtId="38" fontId="14" fillId="0" borderId="12" xfId="0" applyNumberFormat="1" applyFont="1" applyFill="1" applyBorder="1" applyAlignment="1" applyProtection="1">
      <alignment horizontal="right" vertical="center" indent="2"/>
      <protection/>
    </xf>
    <xf numFmtId="0" fontId="0" fillId="0" borderId="53" xfId="0" applyFont="1" applyFill="1" applyBorder="1" applyAlignment="1" applyProtection="1" quotePrefix="1">
      <alignment horizontal="right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14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4" fillId="0" borderId="16" xfId="0" applyFont="1" applyFill="1" applyBorder="1" applyAlignment="1" applyProtection="1" quotePrefix="1">
      <alignment horizontal="center" vertical="center"/>
      <protection/>
    </xf>
    <xf numFmtId="0" fontId="14" fillId="0" borderId="36" xfId="0" applyFont="1" applyFill="1" applyBorder="1" applyAlignment="1" applyProtection="1" quotePrefix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9" fillId="0" borderId="49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shrinkToFit="1"/>
      <protection/>
    </xf>
    <xf numFmtId="0" fontId="9" fillId="0" borderId="4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top" textRotation="255"/>
    </xf>
    <xf numFmtId="0" fontId="0" fillId="0" borderId="11" xfId="0" applyFont="1" applyFill="1" applyBorder="1" applyAlignment="1">
      <alignment horizontal="center" vertical="top" textRotation="255"/>
    </xf>
    <xf numFmtId="0" fontId="0" fillId="0" borderId="11" xfId="0" applyFont="1" applyFill="1" applyBorder="1" applyAlignment="1">
      <alignment horizontal="center" vertical="top" textRotation="255"/>
    </xf>
    <xf numFmtId="0" fontId="0" fillId="0" borderId="36" xfId="0" applyFont="1" applyFill="1" applyBorder="1" applyAlignment="1">
      <alignment horizontal="center"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３６２４６Ｒ" xfId="61"/>
    <cellStyle name="Followed Hyperlink" xfId="62"/>
    <cellStyle name="未定義" xfId="63"/>
    <cellStyle name="良い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4335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67225" y="5886450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720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600075</xdr:colOff>
      <xdr:row>25</xdr:row>
      <xdr:rowOff>38100</xdr:rowOff>
    </xdr:from>
    <xdr:to>
      <xdr:col>5</xdr:col>
      <xdr:colOff>695325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768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0225" y="166687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7908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5242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4105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876425" y="48672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180975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8578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838325" y="54292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876425" y="61912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9532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4867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9343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95250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3533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6297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95250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100203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95250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4013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3347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95250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3063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00225" y="166687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7908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5242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4105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1876425" y="48672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180975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8578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838325" y="54292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876425" y="61912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9532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4867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9343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95250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3533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6297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95250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100203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95250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4013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3347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95250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3063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zoomScale="75" zoomScaleNormal="75" zoomScalePageLayoutView="0" workbookViewId="0" topLeftCell="H1">
      <selection activeCell="V1" sqref="V1"/>
    </sheetView>
  </sheetViews>
  <sheetFormatPr defaultColWidth="10.59765625" defaultRowHeight="15"/>
  <cols>
    <col min="1" max="1" width="2.59765625" style="174" customWidth="1"/>
    <col min="2" max="2" width="12.5" style="174" customWidth="1"/>
    <col min="3" max="10" width="10.3984375" style="174" customWidth="1"/>
    <col min="11" max="11" width="12.09765625" style="174" bestFit="1" customWidth="1"/>
    <col min="12" max="23" width="9.59765625" style="174" customWidth="1"/>
    <col min="24" max="16384" width="10.59765625" style="174" customWidth="1"/>
  </cols>
  <sheetData>
    <row r="1" spans="1:22" s="160" customFormat="1" ht="19.5" customHeight="1">
      <c r="A1" s="1" t="s">
        <v>305</v>
      </c>
      <c r="V1" s="2" t="s">
        <v>306</v>
      </c>
    </row>
    <row r="2" spans="1:23" ht="24.75" customHeight="1">
      <c r="A2" s="449" t="s">
        <v>307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3"/>
    </row>
    <row r="3" spans="1:23" ht="19.5" customHeight="1">
      <c r="A3" s="450" t="s">
        <v>488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"/>
    </row>
    <row r="4" spans="2:22" ht="18" customHeight="1" thickBot="1"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 t="s">
        <v>0</v>
      </c>
    </row>
    <row r="5" spans="1:22" s="217" customFormat="1" ht="13.5" customHeight="1">
      <c r="A5" s="451" t="s">
        <v>323</v>
      </c>
      <c r="B5" s="452"/>
      <c r="C5" s="457" t="s">
        <v>1</v>
      </c>
      <c r="D5" s="458"/>
      <c r="E5" s="458"/>
      <c r="F5" s="458"/>
      <c r="G5" s="458"/>
      <c r="H5" s="458"/>
      <c r="I5" s="458"/>
      <c r="J5" s="458"/>
      <c r="K5" s="459"/>
      <c r="L5" s="457" t="s">
        <v>2</v>
      </c>
      <c r="M5" s="459"/>
      <c r="N5" s="460" t="s">
        <v>3</v>
      </c>
      <c r="O5" s="463" t="s">
        <v>324</v>
      </c>
      <c r="P5" s="463" t="s">
        <v>4</v>
      </c>
      <c r="Q5" s="463" t="s">
        <v>5</v>
      </c>
      <c r="R5" s="463" t="s">
        <v>325</v>
      </c>
      <c r="S5" s="468" t="s">
        <v>6</v>
      </c>
      <c r="T5" s="471" t="s">
        <v>326</v>
      </c>
      <c r="U5" s="468" t="s">
        <v>7</v>
      </c>
      <c r="V5" s="471" t="s">
        <v>8</v>
      </c>
    </row>
    <row r="6" spans="1:22" s="217" customFormat="1" ht="13.5" customHeight="1">
      <c r="A6" s="453"/>
      <c r="B6" s="454"/>
      <c r="C6" s="474" t="s">
        <v>329</v>
      </c>
      <c r="D6" s="475"/>
      <c r="E6" s="475"/>
      <c r="F6" s="476"/>
      <c r="G6" s="474" t="s">
        <v>330</v>
      </c>
      <c r="H6" s="475"/>
      <c r="I6" s="475"/>
      <c r="J6" s="475"/>
      <c r="K6" s="476"/>
      <c r="L6" s="477" t="s">
        <v>489</v>
      </c>
      <c r="M6" s="478" t="s">
        <v>327</v>
      </c>
      <c r="N6" s="461"/>
      <c r="O6" s="464"/>
      <c r="P6" s="464"/>
      <c r="Q6" s="464"/>
      <c r="R6" s="464"/>
      <c r="S6" s="469"/>
      <c r="T6" s="472"/>
      <c r="U6" s="469"/>
      <c r="V6" s="472"/>
    </row>
    <row r="7" spans="1:22" s="217" customFormat="1" ht="13.5" customHeight="1">
      <c r="A7" s="455"/>
      <c r="B7" s="456"/>
      <c r="C7" s="220" t="s">
        <v>9</v>
      </c>
      <c r="D7" s="220" t="s">
        <v>10</v>
      </c>
      <c r="E7" s="220" t="s">
        <v>11</v>
      </c>
      <c r="F7" s="220" t="s">
        <v>12</v>
      </c>
      <c r="G7" s="220" t="s">
        <v>9</v>
      </c>
      <c r="H7" s="220" t="s">
        <v>10</v>
      </c>
      <c r="I7" s="220" t="s">
        <v>11</v>
      </c>
      <c r="J7" s="220" t="s">
        <v>13</v>
      </c>
      <c r="K7" s="220" t="s">
        <v>14</v>
      </c>
      <c r="L7" s="465"/>
      <c r="M7" s="465"/>
      <c r="N7" s="462"/>
      <c r="O7" s="465"/>
      <c r="P7" s="465"/>
      <c r="Q7" s="465"/>
      <c r="R7" s="465"/>
      <c r="S7" s="470"/>
      <c r="T7" s="473"/>
      <c r="U7" s="470"/>
      <c r="V7" s="473"/>
    </row>
    <row r="8" spans="1:37" s="223" customFormat="1" ht="13.5" customHeight="1">
      <c r="A8" s="479" t="s">
        <v>328</v>
      </c>
      <c r="B8" s="480"/>
      <c r="C8" s="341">
        <f>SUM(D8:F8)</f>
        <v>121</v>
      </c>
      <c r="D8" s="335">
        <v>14</v>
      </c>
      <c r="E8" s="335" t="s">
        <v>15</v>
      </c>
      <c r="F8" s="335">
        <v>107</v>
      </c>
      <c r="G8" s="241">
        <f>SUM(H8:K8)</f>
        <v>20820</v>
      </c>
      <c r="H8" s="381">
        <v>3999</v>
      </c>
      <c r="I8" s="381">
        <v>270</v>
      </c>
      <c r="J8" s="381">
        <v>18</v>
      </c>
      <c r="K8" s="381">
        <v>16533</v>
      </c>
      <c r="L8" s="381">
        <v>819</v>
      </c>
      <c r="M8" s="381">
        <v>2469</v>
      </c>
      <c r="N8" s="381">
        <v>446</v>
      </c>
      <c r="O8" s="381">
        <v>279</v>
      </c>
      <c r="P8" s="381">
        <v>2809</v>
      </c>
      <c r="Q8" s="381">
        <v>590</v>
      </c>
      <c r="R8" s="381">
        <v>2080</v>
      </c>
      <c r="S8" s="381">
        <v>435</v>
      </c>
      <c r="T8" s="381">
        <v>272</v>
      </c>
      <c r="U8" s="381">
        <v>8373</v>
      </c>
      <c r="V8" s="381">
        <v>4336</v>
      </c>
      <c r="X8" s="224"/>
      <c r="Y8" s="224"/>
      <c r="Z8" s="224"/>
      <c r="AA8" s="224"/>
      <c r="AB8" s="225"/>
      <c r="AC8" s="225"/>
      <c r="AD8" s="225"/>
      <c r="AE8" s="225"/>
      <c r="AF8" s="225"/>
      <c r="AG8" s="225"/>
      <c r="AH8" s="225"/>
      <c r="AI8" s="225"/>
      <c r="AJ8" s="225"/>
      <c r="AK8" s="225"/>
    </row>
    <row r="9" spans="1:22" s="223" customFormat="1" ht="13.5" customHeight="1">
      <c r="A9" s="481" t="s">
        <v>509</v>
      </c>
      <c r="B9" s="482"/>
      <c r="C9" s="341">
        <f>SUM(D9:F9)</f>
        <v>118</v>
      </c>
      <c r="D9" s="335">
        <v>13</v>
      </c>
      <c r="E9" s="335" t="s">
        <v>15</v>
      </c>
      <c r="F9" s="335">
        <v>105</v>
      </c>
      <c r="G9" s="241">
        <f>SUM(H9:K9)</f>
        <v>20733</v>
      </c>
      <c r="H9" s="381">
        <v>3969</v>
      </c>
      <c r="I9" s="381">
        <v>258</v>
      </c>
      <c r="J9" s="381">
        <v>18</v>
      </c>
      <c r="K9" s="381">
        <v>16488</v>
      </c>
      <c r="L9" s="381">
        <v>821</v>
      </c>
      <c r="M9" s="381">
        <v>2382</v>
      </c>
      <c r="N9" s="381">
        <v>449</v>
      </c>
      <c r="O9" s="381">
        <v>318</v>
      </c>
      <c r="P9" s="335" t="s">
        <v>16</v>
      </c>
      <c r="Q9" s="335" t="s">
        <v>16</v>
      </c>
      <c r="R9" s="335" t="s">
        <v>16</v>
      </c>
      <c r="S9" s="335" t="s">
        <v>16</v>
      </c>
      <c r="T9" s="335" t="s">
        <v>16</v>
      </c>
      <c r="U9" s="335" t="s">
        <v>16</v>
      </c>
      <c r="V9" s="335" t="s">
        <v>16</v>
      </c>
    </row>
    <row r="10" spans="1:22" s="223" customFormat="1" ht="13.5" customHeight="1">
      <c r="A10" s="481" t="s">
        <v>510</v>
      </c>
      <c r="B10" s="482"/>
      <c r="C10" s="341">
        <f>SUM(D10:F10)</f>
        <v>114</v>
      </c>
      <c r="D10" s="335">
        <v>13</v>
      </c>
      <c r="E10" s="335" t="s">
        <v>15</v>
      </c>
      <c r="F10" s="335">
        <v>101</v>
      </c>
      <c r="G10" s="241">
        <f>SUM(H10:K10)</f>
        <v>20593</v>
      </c>
      <c r="H10" s="381">
        <v>3948</v>
      </c>
      <c r="I10" s="381">
        <v>254</v>
      </c>
      <c r="J10" s="381">
        <v>18</v>
      </c>
      <c r="K10" s="381">
        <v>16373</v>
      </c>
      <c r="L10" s="381">
        <v>828</v>
      </c>
      <c r="M10" s="381">
        <v>2125</v>
      </c>
      <c r="N10" s="381">
        <v>452</v>
      </c>
      <c r="O10" s="381">
        <v>337</v>
      </c>
      <c r="P10" s="381">
        <v>2941</v>
      </c>
      <c r="Q10" s="381">
        <v>603</v>
      </c>
      <c r="R10" s="381">
        <v>2274</v>
      </c>
      <c r="S10" s="381">
        <v>441</v>
      </c>
      <c r="T10" s="381">
        <v>269</v>
      </c>
      <c r="U10" s="381">
        <v>8971</v>
      </c>
      <c r="V10" s="381">
        <v>4232</v>
      </c>
    </row>
    <row r="11" spans="1:22" s="223" customFormat="1" ht="13.5" customHeight="1">
      <c r="A11" s="481" t="s">
        <v>511</v>
      </c>
      <c r="B11" s="482"/>
      <c r="C11" s="341">
        <f>SUM(D11:F11)</f>
        <v>113</v>
      </c>
      <c r="D11" s="335">
        <v>13</v>
      </c>
      <c r="E11" s="335" t="s">
        <v>15</v>
      </c>
      <c r="F11" s="335">
        <v>100</v>
      </c>
      <c r="G11" s="241">
        <f>SUM(H11:K11)</f>
        <v>20185</v>
      </c>
      <c r="H11" s="381">
        <v>3899</v>
      </c>
      <c r="I11" s="381">
        <v>192</v>
      </c>
      <c r="J11" s="381">
        <v>18</v>
      </c>
      <c r="K11" s="381">
        <v>16076</v>
      </c>
      <c r="L11" s="381">
        <v>838</v>
      </c>
      <c r="M11" s="381">
        <v>2043</v>
      </c>
      <c r="N11" s="381">
        <v>463</v>
      </c>
      <c r="O11" s="381">
        <v>343</v>
      </c>
      <c r="P11" s="335" t="s">
        <v>16</v>
      </c>
      <c r="Q11" s="335" t="s">
        <v>16</v>
      </c>
      <c r="R11" s="335" t="s">
        <v>16</v>
      </c>
      <c r="S11" s="335" t="s">
        <v>16</v>
      </c>
      <c r="T11" s="335" t="s">
        <v>16</v>
      </c>
      <c r="U11" s="335" t="s">
        <v>16</v>
      </c>
      <c r="V11" s="335" t="s">
        <v>16</v>
      </c>
    </row>
    <row r="12" spans="1:22" s="227" customFormat="1" ht="13.5" customHeight="1">
      <c r="A12" s="483" t="s">
        <v>512</v>
      </c>
      <c r="B12" s="484"/>
      <c r="C12" s="5">
        <f>SUM(C14:C22,C26,C29,C35,C45,C49,C56,C65,C72)</f>
        <v>111</v>
      </c>
      <c r="D12" s="6">
        <f>SUM(D14:D22,D26,D29,D35,D45,D49,D56,D65,D72)</f>
        <v>13</v>
      </c>
      <c r="E12" s="7" t="s">
        <v>15</v>
      </c>
      <c r="F12" s="6">
        <f aca="true" t="shared" si="0" ref="F12:N12">SUM(F14:F22,F26,F29,F35,F45,F49,F56,F65,F72)</f>
        <v>98</v>
      </c>
      <c r="G12" s="6">
        <f t="shared" si="0"/>
        <v>20003</v>
      </c>
      <c r="H12" s="6">
        <f t="shared" si="0"/>
        <v>3889</v>
      </c>
      <c r="I12" s="6">
        <f t="shared" si="0"/>
        <v>142</v>
      </c>
      <c r="J12" s="6">
        <f t="shared" si="0"/>
        <v>18</v>
      </c>
      <c r="K12" s="6">
        <f t="shared" si="0"/>
        <v>15954</v>
      </c>
      <c r="L12" s="6">
        <f t="shared" si="0"/>
        <v>843</v>
      </c>
      <c r="M12" s="6">
        <f t="shared" si="0"/>
        <v>2016</v>
      </c>
      <c r="N12" s="6">
        <f t="shared" si="0"/>
        <v>466</v>
      </c>
      <c r="O12" s="6">
        <v>361</v>
      </c>
      <c r="P12" s="6">
        <f aca="true" t="shared" si="1" ref="P12:V12">SUM(P14:P22,P26,P29,P35,P45,P49,P56,P65,P72)</f>
        <v>2981</v>
      </c>
      <c r="Q12" s="6">
        <f t="shared" si="1"/>
        <v>628</v>
      </c>
      <c r="R12" s="6">
        <f t="shared" si="1"/>
        <v>2375</v>
      </c>
      <c r="S12" s="6">
        <f t="shared" si="1"/>
        <v>443</v>
      </c>
      <c r="T12" s="6">
        <f t="shared" si="1"/>
        <v>286</v>
      </c>
      <c r="U12" s="6">
        <f t="shared" si="1"/>
        <v>9399</v>
      </c>
      <c r="V12" s="6">
        <f t="shared" si="1"/>
        <v>4014</v>
      </c>
    </row>
    <row r="13" spans="1:22" ht="13.5" customHeight="1">
      <c r="A13" s="8"/>
      <c r="B13" s="9"/>
      <c r="C13" s="389"/>
      <c r="D13" s="390"/>
      <c r="E13" s="38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80"/>
      <c r="Q13" s="380"/>
      <c r="R13" s="380"/>
      <c r="S13" s="380"/>
      <c r="T13" s="380"/>
      <c r="U13" s="380"/>
      <c r="V13" s="380"/>
    </row>
    <row r="14" spans="1:22" s="227" customFormat="1" ht="13.5" customHeight="1">
      <c r="A14" s="466" t="s">
        <v>17</v>
      </c>
      <c r="B14" s="467"/>
      <c r="C14" s="5">
        <f>SUM(D14:F14)</f>
        <v>52</v>
      </c>
      <c r="D14" s="10">
        <v>7</v>
      </c>
      <c r="E14" s="7" t="s">
        <v>15</v>
      </c>
      <c r="F14" s="10">
        <v>45</v>
      </c>
      <c r="G14" s="11">
        <f aca="true" t="shared" si="2" ref="G14:G22">SUM(H14:K14)</f>
        <v>10314</v>
      </c>
      <c r="H14" s="11">
        <v>2233</v>
      </c>
      <c r="I14" s="11">
        <v>25</v>
      </c>
      <c r="J14" s="11">
        <v>6</v>
      </c>
      <c r="K14" s="11">
        <v>8050</v>
      </c>
      <c r="L14" s="11">
        <v>392</v>
      </c>
      <c r="M14" s="11">
        <v>841</v>
      </c>
      <c r="N14" s="7">
        <v>209</v>
      </c>
      <c r="O14" s="7">
        <v>141</v>
      </c>
      <c r="P14" s="7">
        <v>1605</v>
      </c>
      <c r="Q14" s="7">
        <v>289</v>
      </c>
      <c r="R14" s="7">
        <v>1382</v>
      </c>
      <c r="S14" s="7">
        <v>113</v>
      </c>
      <c r="T14" s="7">
        <v>155</v>
      </c>
      <c r="U14" s="7">
        <v>4734</v>
      </c>
      <c r="V14" s="7">
        <v>1536</v>
      </c>
    </row>
    <row r="15" spans="1:22" s="227" customFormat="1" ht="13.5" customHeight="1">
      <c r="A15" s="466" t="s">
        <v>18</v>
      </c>
      <c r="B15" s="467"/>
      <c r="C15" s="5">
        <f aca="true" t="shared" si="3" ref="C15:C22">SUM(D15:F15)</f>
        <v>8</v>
      </c>
      <c r="D15" s="10">
        <v>1</v>
      </c>
      <c r="E15" s="7" t="s">
        <v>15</v>
      </c>
      <c r="F15" s="10">
        <v>7</v>
      </c>
      <c r="G15" s="11">
        <f t="shared" si="2"/>
        <v>1616</v>
      </c>
      <c r="H15" s="11">
        <v>257</v>
      </c>
      <c r="I15" s="11">
        <v>100</v>
      </c>
      <c r="J15" s="11">
        <v>4</v>
      </c>
      <c r="K15" s="11">
        <v>1255</v>
      </c>
      <c r="L15" s="11">
        <v>36</v>
      </c>
      <c r="M15" s="11">
        <v>131</v>
      </c>
      <c r="N15" s="7">
        <v>28</v>
      </c>
      <c r="O15" s="7">
        <v>27</v>
      </c>
      <c r="P15" s="7">
        <v>159</v>
      </c>
      <c r="Q15" s="7">
        <v>42</v>
      </c>
      <c r="R15" s="7">
        <v>121</v>
      </c>
      <c r="S15" s="7">
        <v>37</v>
      </c>
      <c r="T15" s="7">
        <v>19</v>
      </c>
      <c r="U15" s="7">
        <v>810</v>
      </c>
      <c r="V15" s="7">
        <v>338</v>
      </c>
    </row>
    <row r="16" spans="1:22" s="227" customFormat="1" ht="13.5" customHeight="1">
      <c r="A16" s="466" t="s">
        <v>19</v>
      </c>
      <c r="B16" s="467"/>
      <c r="C16" s="5">
        <f t="shared" si="3"/>
        <v>14</v>
      </c>
      <c r="D16" s="10">
        <v>1</v>
      </c>
      <c r="E16" s="7" t="s">
        <v>15</v>
      </c>
      <c r="F16" s="10">
        <v>13</v>
      </c>
      <c r="G16" s="11">
        <f t="shared" si="2"/>
        <v>1450</v>
      </c>
      <c r="H16" s="11">
        <v>346</v>
      </c>
      <c r="I16" s="11">
        <v>10</v>
      </c>
      <c r="J16" s="11">
        <v>4</v>
      </c>
      <c r="K16" s="11">
        <v>1090</v>
      </c>
      <c r="L16" s="11">
        <v>75</v>
      </c>
      <c r="M16" s="11">
        <v>238</v>
      </c>
      <c r="N16" s="7">
        <v>43</v>
      </c>
      <c r="O16" s="7">
        <v>37</v>
      </c>
      <c r="P16" s="7">
        <v>183</v>
      </c>
      <c r="Q16" s="7">
        <v>61</v>
      </c>
      <c r="R16" s="7">
        <v>172</v>
      </c>
      <c r="S16" s="7">
        <v>30</v>
      </c>
      <c r="T16" s="7">
        <v>24</v>
      </c>
      <c r="U16" s="7">
        <v>660</v>
      </c>
      <c r="V16" s="7">
        <v>523</v>
      </c>
    </row>
    <row r="17" spans="1:22" s="227" customFormat="1" ht="13.5" customHeight="1">
      <c r="A17" s="466" t="s">
        <v>20</v>
      </c>
      <c r="B17" s="467"/>
      <c r="C17" s="5">
        <f t="shared" si="3"/>
        <v>1</v>
      </c>
      <c r="D17" s="7" t="s">
        <v>15</v>
      </c>
      <c r="E17" s="7" t="s">
        <v>15</v>
      </c>
      <c r="F17" s="10">
        <v>1</v>
      </c>
      <c r="G17" s="11">
        <f t="shared" si="2"/>
        <v>199</v>
      </c>
      <c r="H17" s="7" t="s">
        <v>15</v>
      </c>
      <c r="I17" s="7" t="s">
        <v>15</v>
      </c>
      <c r="J17" s="11">
        <v>4</v>
      </c>
      <c r="K17" s="11">
        <v>195</v>
      </c>
      <c r="L17" s="11">
        <v>18</v>
      </c>
      <c r="M17" s="11">
        <v>4</v>
      </c>
      <c r="N17" s="7">
        <v>9</v>
      </c>
      <c r="O17" s="7">
        <v>6</v>
      </c>
      <c r="P17" s="7">
        <v>33</v>
      </c>
      <c r="Q17" s="7">
        <v>12</v>
      </c>
      <c r="R17" s="7">
        <v>34</v>
      </c>
      <c r="S17" s="7">
        <v>20</v>
      </c>
      <c r="T17" s="7">
        <v>5</v>
      </c>
      <c r="U17" s="7">
        <v>109</v>
      </c>
      <c r="V17" s="7">
        <v>70</v>
      </c>
    </row>
    <row r="18" spans="1:22" s="227" customFormat="1" ht="13.5" customHeight="1">
      <c r="A18" s="466" t="s">
        <v>21</v>
      </c>
      <c r="B18" s="467"/>
      <c r="C18" s="5">
        <f t="shared" si="3"/>
        <v>1</v>
      </c>
      <c r="D18" s="7" t="s">
        <v>15</v>
      </c>
      <c r="E18" s="7" t="s">
        <v>15</v>
      </c>
      <c r="F18" s="10">
        <v>1</v>
      </c>
      <c r="G18" s="11">
        <f t="shared" si="2"/>
        <v>199</v>
      </c>
      <c r="H18" s="7" t="s">
        <v>15</v>
      </c>
      <c r="I18" s="11">
        <v>7</v>
      </c>
      <c r="J18" s="7" t="s">
        <v>15</v>
      </c>
      <c r="K18" s="11">
        <v>192</v>
      </c>
      <c r="L18" s="11">
        <v>13</v>
      </c>
      <c r="M18" s="11">
        <v>42</v>
      </c>
      <c r="N18" s="7">
        <v>7</v>
      </c>
      <c r="O18" s="7">
        <v>3</v>
      </c>
      <c r="P18" s="7">
        <v>27</v>
      </c>
      <c r="Q18" s="7">
        <v>7</v>
      </c>
      <c r="R18" s="7">
        <v>18</v>
      </c>
      <c r="S18" s="7">
        <v>13</v>
      </c>
      <c r="T18" s="7">
        <v>5</v>
      </c>
      <c r="U18" s="7">
        <v>105</v>
      </c>
      <c r="V18" s="7">
        <v>82</v>
      </c>
    </row>
    <row r="19" spans="1:22" s="227" customFormat="1" ht="13.5" customHeight="1">
      <c r="A19" s="466" t="s">
        <v>22</v>
      </c>
      <c r="B19" s="467"/>
      <c r="C19" s="5">
        <f t="shared" si="3"/>
        <v>7</v>
      </c>
      <c r="D19" s="7">
        <v>2</v>
      </c>
      <c r="E19" s="7" t="s">
        <v>15</v>
      </c>
      <c r="F19" s="10">
        <v>5</v>
      </c>
      <c r="G19" s="11">
        <f t="shared" si="2"/>
        <v>1376</v>
      </c>
      <c r="H19" s="11">
        <v>299</v>
      </c>
      <c r="I19" s="7" t="s">
        <v>15</v>
      </c>
      <c r="J19" s="7" t="s">
        <v>15</v>
      </c>
      <c r="K19" s="11">
        <v>1077</v>
      </c>
      <c r="L19" s="11">
        <v>37</v>
      </c>
      <c r="M19" s="11">
        <v>111</v>
      </c>
      <c r="N19" s="7">
        <v>27</v>
      </c>
      <c r="O19" s="7">
        <v>35</v>
      </c>
      <c r="P19" s="7">
        <v>102</v>
      </c>
      <c r="Q19" s="7">
        <v>33</v>
      </c>
      <c r="R19" s="7">
        <v>104</v>
      </c>
      <c r="S19" s="7">
        <v>18</v>
      </c>
      <c r="T19" s="7">
        <v>8</v>
      </c>
      <c r="U19" s="7">
        <v>417</v>
      </c>
      <c r="V19" s="7">
        <v>337</v>
      </c>
    </row>
    <row r="20" spans="1:22" s="227" customFormat="1" ht="13.5" customHeight="1">
      <c r="A20" s="466" t="s">
        <v>23</v>
      </c>
      <c r="B20" s="467"/>
      <c r="C20" s="5">
        <f t="shared" si="3"/>
        <v>1</v>
      </c>
      <c r="D20" s="7" t="s">
        <v>15</v>
      </c>
      <c r="E20" s="7" t="s">
        <v>15</v>
      </c>
      <c r="F20" s="10">
        <v>1</v>
      </c>
      <c r="G20" s="11">
        <f t="shared" si="2"/>
        <v>190</v>
      </c>
      <c r="H20" s="7" t="s">
        <v>15</v>
      </c>
      <c r="I20" s="7" t="s">
        <v>15</v>
      </c>
      <c r="J20" s="7" t="s">
        <v>15</v>
      </c>
      <c r="K20" s="11">
        <v>190</v>
      </c>
      <c r="L20" s="11">
        <v>26</v>
      </c>
      <c r="M20" s="11">
        <v>131</v>
      </c>
      <c r="N20" s="7">
        <v>12</v>
      </c>
      <c r="O20" s="7">
        <v>8</v>
      </c>
      <c r="P20" s="7">
        <v>47</v>
      </c>
      <c r="Q20" s="7">
        <v>12</v>
      </c>
      <c r="R20" s="7">
        <v>43</v>
      </c>
      <c r="S20" s="7">
        <v>12</v>
      </c>
      <c r="T20" s="7">
        <v>3</v>
      </c>
      <c r="U20" s="7">
        <v>164</v>
      </c>
      <c r="V20" s="7">
        <v>70</v>
      </c>
    </row>
    <row r="21" spans="1:22" s="227" customFormat="1" ht="13.5" customHeight="1">
      <c r="A21" s="466" t="s">
        <v>24</v>
      </c>
      <c r="B21" s="467"/>
      <c r="C21" s="5">
        <f t="shared" si="3"/>
        <v>2</v>
      </c>
      <c r="D21" s="7" t="s">
        <v>15</v>
      </c>
      <c r="E21" s="7" t="s">
        <v>15</v>
      </c>
      <c r="F21" s="10">
        <v>2</v>
      </c>
      <c r="G21" s="11">
        <f t="shared" si="2"/>
        <v>340</v>
      </c>
      <c r="H21" s="11">
        <v>30</v>
      </c>
      <c r="I21" s="7" t="s">
        <v>15</v>
      </c>
      <c r="J21" s="7" t="s">
        <v>15</v>
      </c>
      <c r="K21" s="11">
        <v>310</v>
      </c>
      <c r="L21" s="11">
        <v>41</v>
      </c>
      <c r="M21" s="11">
        <v>81</v>
      </c>
      <c r="N21" s="7">
        <v>18</v>
      </c>
      <c r="O21" s="7" t="s">
        <v>15</v>
      </c>
      <c r="P21" s="7">
        <v>78</v>
      </c>
      <c r="Q21" s="7">
        <v>25</v>
      </c>
      <c r="R21" s="7">
        <v>91</v>
      </c>
      <c r="S21" s="7">
        <v>28</v>
      </c>
      <c r="T21" s="7">
        <v>16</v>
      </c>
      <c r="U21" s="7">
        <v>302</v>
      </c>
      <c r="V21" s="7">
        <v>139</v>
      </c>
    </row>
    <row r="22" spans="1:22" s="227" customFormat="1" ht="13.5" customHeight="1">
      <c r="A22" s="466" t="s">
        <v>284</v>
      </c>
      <c r="B22" s="467"/>
      <c r="C22" s="5">
        <f t="shared" si="3"/>
        <v>3</v>
      </c>
      <c r="D22" s="7">
        <v>1</v>
      </c>
      <c r="E22" s="7" t="s">
        <v>15</v>
      </c>
      <c r="F22" s="13">
        <v>2</v>
      </c>
      <c r="G22" s="11">
        <f t="shared" si="2"/>
        <v>639</v>
      </c>
      <c r="H22" s="13">
        <v>400</v>
      </c>
      <c r="I22" s="7" t="s">
        <v>15</v>
      </c>
      <c r="J22" s="7" t="s">
        <v>15</v>
      </c>
      <c r="K22" s="7">
        <v>239</v>
      </c>
      <c r="L22" s="13">
        <v>19</v>
      </c>
      <c r="M22" s="7">
        <v>38</v>
      </c>
      <c r="N22" s="7">
        <v>10</v>
      </c>
      <c r="O22" s="7">
        <v>8</v>
      </c>
      <c r="P22" s="7">
        <v>37</v>
      </c>
      <c r="Q22" s="7">
        <v>14</v>
      </c>
      <c r="R22" s="7">
        <v>23</v>
      </c>
      <c r="S22" s="7">
        <v>26</v>
      </c>
      <c r="T22" s="7">
        <v>5</v>
      </c>
      <c r="U22" s="7">
        <v>242</v>
      </c>
      <c r="V22" s="7">
        <v>96</v>
      </c>
    </row>
    <row r="23" spans="1:22" s="227" customFormat="1" ht="13.5" customHeight="1">
      <c r="A23" s="466" t="s">
        <v>25</v>
      </c>
      <c r="B23" s="467"/>
      <c r="C23" s="12" t="s">
        <v>15</v>
      </c>
      <c r="D23" s="13" t="s">
        <v>15</v>
      </c>
      <c r="E23" s="13" t="s">
        <v>15</v>
      </c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3" t="s">
        <v>15</v>
      </c>
      <c r="L23" s="13" t="s">
        <v>15</v>
      </c>
      <c r="M23" s="13" t="s">
        <v>15</v>
      </c>
      <c r="N23" s="13" t="s">
        <v>15</v>
      </c>
      <c r="O23" s="7">
        <v>27</v>
      </c>
      <c r="P23" s="7" t="s">
        <v>15</v>
      </c>
      <c r="Q23" s="7" t="s">
        <v>15</v>
      </c>
      <c r="R23" s="7" t="s">
        <v>15</v>
      </c>
      <c r="S23" s="7" t="s">
        <v>15</v>
      </c>
      <c r="T23" s="7" t="s">
        <v>15</v>
      </c>
      <c r="U23" s="7" t="s">
        <v>15</v>
      </c>
      <c r="V23" s="7" t="s">
        <v>15</v>
      </c>
    </row>
    <row r="24" spans="1:22" s="227" customFormat="1" ht="13.5" customHeight="1">
      <c r="A24" s="466" t="s">
        <v>26</v>
      </c>
      <c r="B24" s="467"/>
      <c r="C24" s="12" t="s">
        <v>15</v>
      </c>
      <c r="D24" s="13" t="s">
        <v>15</v>
      </c>
      <c r="E24" s="13" t="s">
        <v>15</v>
      </c>
      <c r="F24" s="13" t="s">
        <v>15</v>
      </c>
      <c r="G24" s="13" t="s">
        <v>15</v>
      </c>
      <c r="H24" s="13" t="s">
        <v>15</v>
      </c>
      <c r="I24" s="13" t="s">
        <v>15</v>
      </c>
      <c r="J24" s="13" t="s">
        <v>15</v>
      </c>
      <c r="K24" s="13" t="s">
        <v>15</v>
      </c>
      <c r="L24" s="13" t="s">
        <v>15</v>
      </c>
      <c r="M24" s="13" t="s">
        <v>15</v>
      </c>
      <c r="N24" s="13" t="s">
        <v>15</v>
      </c>
      <c r="O24" s="7">
        <v>11</v>
      </c>
      <c r="P24" s="7" t="s">
        <v>15</v>
      </c>
      <c r="Q24" s="7" t="s">
        <v>15</v>
      </c>
      <c r="R24" s="7" t="s">
        <v>15</v>
      </c>
      <c r="S24" s="7" t="s">
        <v>15</v>
      </c>
      <c r="T24" s="7" t="s">
        <v>15</v>
      </c>
      <c r="U24" s="7" t="s">
        <v>15</v>
      </c>
      <c r="V24" s="7" t="s">
        <v>15</v>
      </c>
    </row>
    <row r="25" spans="1:22" s="227" customFormat="1" ht="13.5" customHeight="1">
      <c r="A25" s="8"/>
      <c r="B25" s="9"/>
      <c r="C25" s="391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7"/>
      <c r="O25" s="7"/>
      <c r="P25" s="7"/>
      <c r="Q25" s="7"/>
      <c r="R25" s="7"/>
      <c r="S25" s="7"/>
      <c r="T25" s="7"/>
      <c r="U25" s="7"/>
      <c r="V25" s="7"/>
    </row>
    <row r="26" spans="1:22" s="227" customFormat="1" ht="14.25">
      <c r="A26" s="466" t="s">
        <v>27</v>
      </c>
      <c r="B26" s="467"/>
      <c r="C26" s="392">
        <f>SUM(C27)</f>
        <v>1</v>
      </c>
      <c r="D26" s="7" t="s">
        <v>15</v>
      </c>
      <c r="E26" s="7" t="s">
        <v>15</v>
      </c>
      <c r="F26" s="393">
        <f>SUM(F27)</f>
        <v>1</v>
      </c>
      <c r="G26" s="393">
        <f>SUM(G27)</f>
        <v>199</v>
      </c>
      <c r="H26" s="7" t="s">
        <v>15</v>
      </c>
      <c r="I26" s="7" t="s">
        <v>15</v>
      </c>
      <c r="J26" s="7" t="s">
        <v>15</v>
      </c>
      <c r="K26" s="393">
        <f>SUM(K27)</f>
        <v>199</v>
      </c>
      <c r="L26" s="393">
        <f>SUM(L27)</f>
        <v>4</v>
      </c>
      <c r="M26" s="7" t="s">
        <v>15</v>
      </c>
      <c r="N26" s="393">
        <f aca="true" t="shared" si="4" ref="N26:V26">SUM(N27)</f>
        <v>2</v>
      </c>
      <c r="O26" s="393">
        <f t="shared" si="4"/>
        <v>3</v>
      </c>
      <c r="P26" s="393">
        <f t="shared" si="4"/>
        <v>18</v>
      </c>
      <c r="Q26" s="393">
        <f t="shared" si="4"/>
        <v>3</v>
      </c>
      <c r="R26" s="393">
        <f t="shared" si="4"/>
        <v>9</v>
      </c>
      <c r="S26" s="393">
        <f t="shared" si="4"/>
        <v>4</v>
      </c>
      <c r="T26" s="393">
        <f t="shared" si="4"/>
        <v>8</v>
      </c>
      <c r="U26" s="393">
        <f t="shared" si="4"/>
        <v>120</v>
      </c>
      <c r="V26" s="393">
        <f t="shared" si="4"/>
        <v>20</v>
      </c>
    </row>
    <row r="27" spans="1:22" s="223" customFormat="1" ht="13.5" customHeight="1">
      <c r="A27" s="14"/>
      <c r="B27" s="163" t="s">
        <v>28</v>
      </c>
      <c r="C27" s="341">
        <f>SUM(D27:F27)</f>
        <v>1</v>
      </c>
      <c r="D27" s="335" t="s">
        <v>15</v>
      </c>
      <c r="E27" s="335" t="s">
        <v>15</v>
      </c>
      <c r="F27" s="316">
        <v>1</v>
      </c>
      <c r="G27" s="241">
        <f>SUM(H27:K27)</f>
        <v>199</v>
      </c>
      <c r="H27" s="335" t="s">
        <v>15</v>
      </c>
      <c r="I27" s="335" t="s">
        <v>15</v>
      </c>
      <c r="J27" s="335" t="s">
        <v>15</v>
      </c>
      <c r="K27" s="316">
        <v>199</v>
      </c>
      <c r="L27" s="316">
        <v>4</v>
      </c>
      <c r="M27" s="335" t="s">
        <v>15</v>
      </c>
      <c r="N27" s="335">
        <v>2</v>
      </c>
      <c r="O27" s="335">
        <v>3</v>
      </c>
      <c r="P27" s="335">
        <v>18</v>
      </c>
      <c r="Q27" s="335">
        <v>3</v>
      </c>
      <c r="R27" s="335">
        <v>9</v>
      </c>
      <c r="S27" s="335">
        <v>4</v>
      </c>
      <c r="T27" s="335">
        <v>8</v>
      </c>
      <c r="U27" s="335">
        <v>120</v>
      </c>
      <c r="V27" s="335">
        <v>20</v>
      </c>
    </row>
    <row r="28" spans="1:22" ht="13.5" customHeight="1">
      <c r="A28" s="14"/>
      <c r="B28" s="76"/>
      <c r="C28" s="383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335"/>
      <c r="O28" s="335"/>
      <c r="P28" s="335"/>
      <c r="Q28" s="335"/>
      <c r="R28" s="335"/>
      <c r="S28" s="335"/>
      <c r="T28" s="335"/>
      <c r="U28" s="335"/>
      <c r="V28" s="335"/>
    </row>
    <row r="29" spans="1:22" s="227" customFormat="1" ht="13.5" customHeight="1">
      <c r="A29" s="466" t="s">
        <v>29</v>
      </c>
      <c r="B29" s="467"/>
      <c r="C29" s="5">
        <f>SUM(C30:C33)</f>
        <v>3</v>
      </c>
      <c r="D29" s="7" t="s">
        <v>15</v>
      </c>
      <c r="E29" s="7" t="s">
        <v>15</v>
      </c>
      <c r="F29" s="6">
        <f>SUM(F30:F33)</f>
        <v>3</v>
      </c>
      <c r="G29" s="6">
        <f>SUM(G30:G33)</f>
        <v>522</v>
      </c>
      <c r="H29" s="16" t="s">
        <v>15</v>
      </c>
      <c r="I29" s="16" t="s">
        <v>15</v>
      </c>
      <c r="J29" s="16" t="s">
        <v>15</v>
      </c>
      <c r="K29" s="6">
        <f aca="true" t="shared" si="5" ref="K29:V29">SUM(K30:K33)</f>
        <v>522</v>
      </c>
      <c r="L29" s="6">
        <f t="shared" si="5"/>
        <v>28</v>
      </c>
      <c r="M29" s="6">
        <f t="shared" si="5"/>
        <v>46</v>
      </c>
      <c r="N29" s="6">
        <f t="shared" si="5"/>
        <v>14</v>
      </c>
      <c r="O29" s="6">
        <f t="shared" si="5"/>
        <v>1</v>
      </c>
      <c r="P29" s="6">
        <f t="shared" si="5"/>
        <v>71</v>
      </c>
      <c r="Q29" s="6">
        <f t="shared" si="5"/>
        <v>20</v>
      </c>
      <c r="R29" s="6">
        <f t="shared" si="5"/>
        <v>72</v>
      </c>
      <c r="S29" s="6">
        <f t="shared" si="5"/>
        <v>36</v>
      </c>
      <c r="T29" s="6">
        <f t="shared" si="5"/>
        <v>5</v>
      </c>
      <c r="U29" s="6">
        <f t="shared" si="5"/>
        <v>303</v>
      </c>
      <c r="V29" s="6">
        <f t="shared" si="5"/>
        <v>148</v>
      </c>
    </row>
    <row r="30" spans="1:22" ht="13.5" customHeight="1">
      <c r="A30" s="14"/>
      <c r="B30" s="163" t="s">
        <v>30</v>
      </c>
      <c r="C30" s="341">
        <f>SUM(D30:F30)</f>
        <v>1</v>
      </c>
      <c r="D30" s="335" t="s">
        <v>15</v>
      </c>
      <c r="E30" s="335" t="s">
        <v>15</v>
      </c>
      <c r="F30" s="316">
        <v>1</v>
      </c>
      <c r="G30" s="241">
        <f>SUM(H30:K30)</f>
        <v>143</v>
      </c>
      <c r="H30" s="247" t="s">
        <v>15</v>
      </c>
      <c r="I30" s="247" t="s">
        <v>15</v>
      </c>
      <c r="J30" s="247" t="s">
        <v>15</v>
      </c>
      <c r="K30" s="316">
        <v>143</v>
      </c>
      <c r="L30" s="316">
        <v>8</v>
      </c>
      <c r="M30" s="247" t="s">
        <v>496</v>
      </c>
      <c r="N30" s="335">
        <v>4</v>
      </c>
      <c r="O30" s="335" t="s">
        <v>496</v>
      </c>
      <c r="P30" s="335">
        <v>22</v>
      </c>
      <c r="Q30" s="335">
        <v>4</v>
      </c>
      <c r="R30" s="335">
        <v>14</v>
      </c>
      <c r="S30" s="335">
        <v>10</v>
      </c>
      <c r="T30" s="335" t="s">
        <v>496</v>
      </c>
      <c r="U30" s="335">
        <v>97</v>
      </c>
      <c r="V30" s="335">
        <v>41</v>
      </c>
    </row>
    <row r="31" spans="1:22" ht="13.5" customHeight="1">
      <c r="A31" s="14"/>
      <c r="B31" s="163" t="s">
        <v>31</v>
      </c>
      <c r="C31" s="341">
        <f>SUM(D31:F31)</f>
        <v>1</v>
      </c>
      <c r="D31" s="335" t="s">
        <v>15</v>
      </c>
      <c r="E31" s="335" t="s">
        <v>15</v>
      </c>
      <c r="F31" s="316">
        <v>1</v>
      </c>
      <c r="G31" s="241">
        <f>SUM(H31:K31)</f>
        <v>55</v>
      </c>
      <c r="H31" s="247" t="s">
        <v>15</v>
      </c>
      <c r="I31" s="247" t="s">
        <v>15</v>
      </c>
      <c r="J31" s="247" t="s">
        <v>15</v>
      </c>
      <c r="K31" s="316">
        <v>55</v>
      </c>
      <c r="L31" s="316">
        <v>11</v>
      </c>
      <c r="M31" s="316">
        <v>25</v>
      </c>
      <c r="N31" s="335">
        <v>6</v>
      </c>
      <c r="O31" s="335" t="s">
        <v>15</v>
      </c>
      <c r="P31" s="335">
        <v>17</v>
      </c>
      <c r="Q31" s="335">
        <v>6</v>
      </c>
      <c r="R31" s="335">
        <v>20</v>
      </c>
      <c r="S31" s="335">
        <v>12</v>
      </c>
      <c r="T31" s="335" t="s">
        <v>15</v>
      </c>
      <c r="U31" s="335">
        <v>30</v>
      </c>
      <c r="V31" s="335">
        <v>46</v>
      </c>
    </row>
    <row r="32" spans="1:22" ht="13.5" customHeight="1">
      <c r="A32" s="14"/>
      <c r="B32" s="163" t="s">
        <v>32</v>
      </c>
      <c r="C32" s="341">
        <f>SUM(D32:F32)</f>
        <v>1</v>
      </c>
      <c r="D32" s="335" t="s">
        <v>15</v>
      </c>
      <c r="E32" s="335" t="s">
        <v>15</v>
      </c>
      <c r="F32" s="316">
        <v>1</v>
      </c>
      <c r="G32" s="241">
        <f>SUM(H32:K32)</f>
        <v>324</v>
      </c>
      <c r="H32" s="247" t="s">
        <v>15</v>
      </c>
      <c r="I32" s="247" t="s">
        <v>15</v>
      </c>
      <c r="J32" s="247" t="s">
        <v>15</v>
      </c>
      <c r="K32" s="316">
        <v>324</v>
      </c>
      <c r="L32" s="316">
        <v>6</v>
      </c>
      <c r="M32" s="316">
        <v>2</v>
      </c>
      <c r="N32" s="335">
        <v>3</v>
      </c>
      <c r="O32" s="335" t="s">
        <v>15</v>
      </c>
      <c r="P32" s="335">
        <v>30</v>
      </c>
      <c r="Q32" s="335">
        <v>7</v>
      </c>
      <c r="R32" s="335">
        <v>30</v>
      </c>
      <c r="S32" s="335">
        <v>10</v>
      </c>
      <c r="T32" s="335">
        <v>5</v>
      </c>
      <c r="U32" s="335">
        <v>167</v>
      </c>
      <c r="V32" s="335">
        <v>57</v>
      </c>
    </row>
    <row r="33" spans="1:22" ht="13.5" customHeight="1">
      <c r="A33" s="14"/>
      <c r="B33" s="163" t="s">
        <v>33</v>
      </c>
      <c r="C33" s="247" t="s">
        <v>15</v>
      </c>
      <c r="D33" s="247" t="s">
        <v>15</v>
      </c>
      <c r="E33" s="247" t="s">
        <v>15</v>
      </c>
      <c r="F33" s="247" t="s">
        <v>15</v>
      </c>
      <c r="G33" s="247" t="s">
        <v>15</v>
      </c>
      <c r="H33" s="247" t="s">
        <v>15</v>
      </c>
      <c r="I33" s="247" t="s">
        <v>15</v>
      </c>
      <c r="J33" s="247" t="s">
        <v>15</v>
      </c>
      <c r="K33" s="247" t="s">
        <v>15</v>
      </c>
      <c r="L33" s="247">
        <v>3</v>
      </c>
      <c r="M33" s="247">
        <v>19</v>
      </c>
      <c r="N33" s="335">
        <v>1</v>
      </c>
      <c r="O33" s="335">
        <v>1</v>
      </c>
      <c r="P33" s="335">
        <v>2</v>
      </c>
      <c r="Q33" s="335">
        <v>3</v>
      </c>
      <c r="R33" s="335">
        <v>8</v>
      </c>
      <c r="S33" s="335">
        <v>4</v>
      </c>
      <c r="T33" s="335" t="s">
        <v>15</v>
      </c>
      <c r="U33" s="335">
        <v>9</v>
      </c>
      <c r="V33" s="335">
        <v>4</v>
      </c>
    </row>
    <row r="34" spans="1:22" ht="13.5" customHeight="1">
      <c r="A34" s="14"/>
      <c r="B34" s="76"/>
      <c r="C34" s="383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335"/>
      <c r="O34" s="335"/>
      <c r="P34" s="335"/>
      <c r="Q34" s="335"/>
      <c r="R34" s="335"/>
      <c r="S34" s="335"/>
      <c r="T34" s="335"/>
      <c r="U34" s="335"/>
      <c r="V34" s="335"/>
    </row>
    <row r="35" spans="1:22" s="227" customFormat="1" ht="13.5" customHeight="1">
      <c r="A35" s="466" t="s">
        <v>34</v>
      </c>
      <c r="B35" s="467"/>
      <c r="C35" s="5">
        <f>SUM(C36:C43)</f>
        <v>7</v>
      </c>
      <c r="D35" s="6">
        <f>SUM(D36:D43)</f>
        <v>1</v>
      </c>
      <c r="E35" s="7" t="s">
        <v>15</v>
      </c>
      <c r="F35" s="6">
        <f>SUM(F36:F43)</f>
        <v>6</v>
      </c>
      <c r="G35" s="6">
        <f>SUM(G36:G43)</f>
        <v>808</v>
      </c>
      <c r="H35" s="6">
        <f>SUM(H36:H43)</f>
        <v>268</v>
      </c>
      <c r="I35" s="7" t="s">
        <v>15</v>
      </c>
      <c r="J35" s="7" t="s">
        <v>15</v>
      </c>
      <c r="K35" s="6">
        <f aca="true" t="shared" si="6" ref="K35:V35">SUM(K36:K43)</f>
        <v>540</v>
      </c>
      <c r="L35" s="6">
        <f t="shared" si="6"/>
        <v>58</v>
      </c>
      <c r="M35" s="6">
        <f t="shared" si="6"/>
        <v>150</v>
      </c>
      <c r="N35" s="6">
        <f t="shared" si="6"/>
        <v>30</v>
      </c>
      <c r="O35" s="6">
        <f t="shared" si="6"/>
        <v>12</v>
      </c>
      <c r="P35" s="6">
        <f t="shared" si="6"/>
        <v>87</v>
      </c>
      <c r="Q35" s="6">
        <f t="shared" si="6"/>
        <v>32</v>
      </c>
      <c r="R35" s="6">
        <f t="shared" si="6"/>
        <v>108</v>
      </c>
      <c r="S35" s="6">
        <f t="shared" si="6"/>
        <v>33</v>
      </c>
      <c r="T35" s="6">
        <f t="shared" si="6"/>
        <v>8</v>
      </c>
      <c r="U35" s="6">
        <f t="shared" si="6"/>
        <v>362</v>
      </c>
      <c r="V35" s="6">
        <f t="shared" si="6"/>
        <v>248</v>
      </c>
    </row>
    <row r="36" spans="1:22" ht="13.5" customHeight="1">
      <c r="A36" s="18"/>
      <c r="B36" s="163" t="s">
        <v>35</v>
      </c>
      <c r="C36" s="247" t="s">
        <v>15</v>
      </c>
      <c r="D36" s="335" t="s">
        <v>15</v>
      </c>
      <c r="E36" s="335" t="s">
        <v>15</v>
      </c>
      <c r="F36" s="335" t="s">
        <v>15</v>
      </c>
      <c r="G36" s="335" t="s">
        <v>15</v>
      </c>
      <c r="H36" s="335" t="s">
        <v>15</v>
      </c>
      <c r="I36" s="335" t="s">
        <v>15</v>
      </c>
      <c r="J36" s="335" t="s">
        <v>15</v>
      </c>
      <c r="K36" s="335" t="s">
        <v>15</v>
      </c>
      <c r="L36" s="247">
        <v>10</v>
      </c>
      <c r="M36" s="247">
        <v>23</v>
      </c>
      <c r="N36" s="335">
        <v>4</v>
      </c>
      <c r="O36" s="335" t="s">
        <v>15</v>
      </c>
      <c r="P36" s="335">
        <v>10</v>
      </c>
      <c r="Q36" s="335">
        <v>4</v>
      </c>
      <c r="R36" s="335">
        <v>13</v>
      </c>
      <c r="S36" s="335">
        <v>6</v>
      </c>
      <c r="T36" s="335" t="s">
        <v>15</v>
      </c>
      <c r="U36" s="335">
        <v>20</v>
      </c>
      <c r="V36" s="335">
        <v>20</v>
      </c>
    </row>
    <row r="37" spans="1:22" s="223" customFormat="1" ht="13.5" customHeight="1">
      <c r="A37" s="18"/>
      <c r="B37" s="163" t="s">
        <v>36</v>
      </c>
      <c r="C37" s="341">
        <f>SUM(D37:F37)</f>
        <v>2</v>
      </c>
      <c r="D37" s="335" t="s">
        <v>15</v>
      </c>
      <c r="E37" s="335" t="s">
        <v>15</v>
      </c>
      <c r="F37" s="316">
        <v>2</v>
      </c>
      <c r="G37" s="241">
        <f>SUM(H37:K37)</f>
        <v>199</v>
      </c>
      <c r="H37" s="335" t="s">
        <v>15</v>
      </c>
      <c r="I37" s="335" t="s">
        <v>15</v>
      </c>
      <c r="J37" s="335" t="s">
        <v>15</v>
      </c>
      <c r="K37" s="316">
        <v>199</v>
      </c>
      <c r="L37" s="316">
        <v>6</v>
      </c>
      <c r="M37" s="316">
        <v>127</v>
      </c>
      <c r="N37" s="335">
        <v>5</v>
      </c>
      <c r="O37" s="335" t="s">
        <v>15</v>
      </c>
      <c r="P37" s="335">
        <v>20</v>
      </c>
      <c r="Q37" s="335">
        <v>5</v>
      </c>
      <c r="R37" s="335">
        <v>30</v>
      </c>
      <c r="S37" s="335">
        <v>5</v>
      </c>
      <c r="T37" s="335">
        <v>1</v>
      </c>
      <c r="U37" s="335">
        <v>114</v>
      </c>
      <c r="V37" s="335">
        <v>45</v>
      </c>
    </row>
    <row r="38" spans="1:22" s="223" customFormat="1" ht="13.5" customHeight="1">
      <c r="A38" s="18"/>
      <c r="B38" s="163" t="s">
        <v>37</v>
      </c>
      <c r="C38" s="341">
        <f>SUM(D38:F38)</f>
        <v>5</v>
      </c>
      <c r="D38" s="382">
        <v>1</v>
      </c>
      <c r="E38" s="335" t="s">
        <v>15</v>
      </c>
      <c r="F38" s="316">
        <v>4</v>
      </c>
      <c r="G38" s="241">
        <f>SUM(H38:K38)</f>
        <v>609</v>
      </c>
      <c r="H38" s="316">
        <v>268</v>
      </c>
      <c r="I38" s="335" t="s">
        <v>15</v>
      </c>
      <c r="J38" s="335" t="s">
        <v>15</v>
      </c>
      <c r="K38" s="316">
        <v>341</v>
      </c>
      <c r="L38" s="316">
        <v>36</v>
      </c>
      <c r="M38" s="335" t="s">
        <v>15</v>
      </c>
      <c r="N38" s="335">
        <v>19</v>
      </c>
      <c r="O38" s="335">
        <v>12</v>
      </c>
      <c r="P38" s="335">
        <v>55</v>
      </c>
      <c r="Q38" s="335">
        <v>23</v>
      </c>
      <c r="R38" s="335">
        <v>63</v>
      </c>
      <c r="S38" s="335">
        <v>16</v>
      </c>
      <c r="T38" s="335">
        <v>7</v>
      </c>
      <c r="U38" s="335">
        <v>215</v>
      </c>
      <c r="V38" s="335">
        <v>177</v>
      </c>
    </row>
    <row r="39" spans="1:22" ht="13.5" customHeight="1">
      <c r="A39" s="18"/>
      <c r="B39" s="163" t="s">
        <v>38</v>
      </c>
      <c r="C39" s="247" t="s">
        <v>15</v>
      </c>
      <c r="D39" s="335" t="s">
        <v>15</v>
      </c>
      <c r="E39" s="335" t="s">
        <v>15</v>
      </c>
      <c r="F39" s="335" t="s">
        <v>15</v>
      </c>
      <c r="G39" s="335" t="s">
        <v>15</v>
      </c>
      <c r="H39" s="335" t="s">
        <v>15</v>
      </c>
      <c r="I39" s="335" t="s">
        <v>15</v>
      </c>
      <c r="J39" s="335" t="s">
        <v>15</v>
      </c>
      <c r="K39" s="335" t="s">
        <v>15</v>
      </c>
      <c r="L39" s="247">
        <v>1</v>
      </c>
      <c r="M39" s="335" t="s">
        <v>15</v>
      </c>
      <c r="N39" s="335">
        <v>1</v>
      </c>
      <c r="O39" s="335" t="s">
        <v>15</v>
      </c>
      <c r="P39" s="335" t="s">
        <v>15</v>
      </c>
      <c r="Q39" s="335" t="s">
        <v>15</v>
      </c>
      <c r="R39" s="335">
        <v>2</v>
      </c>
      <c r="S39" s="335">
        <v>2</v>
      </c>
      <c r="T39" s="335" t="s">
        <v>15</v>
      </c>
      <c r="U39" s="335">
        <v>2</v>
      </c>
      <c r="V39" s="335">
        <v>1</v>
      </c>
    </row>
    <row r="40" spans="1:22" ht="13.5" customHeight="1">
      <c r="A40" s="18"/>
      <c r="B40" s="163" t="s">
        <v>39</v>
      </c>
      <c r="C40" s="247" t="s">
        <v>15</v>
      </c>
      <c r="D40" s="335" t="s">
        <v>15</v>
      </c>
      <c r="E40" s="335" t="s">
        <v>15</v>
      </c>
      <c r="F40" s="335" t="s">
        <v>15</v>
      </c>
      <c r="G40" s="335" t="s">
        <v>15</v>
      </c>
      <c r="H40" s="335" t="s">
        <v>15</v>
      </c>
      <c r="I40" s="335" t="s">
        <v>15</v>
      </c>
      <c r="J40" s="335" t="s">
        <v>15</v>
      </c>
      <c r="K40" s="335" t="s">
        <v>15</v>
      </c>
      <c r="L40" s="247">
        <v>3</v>
      </c>
      <c r="M40" s="335" t="s">
        <v>15</v>
      </c>
      <c r="N40" s="335" t="s">
        <v>15</v>
      </c>
      <c r="O40" s="335" t="s">
        <v>15</v>
      </c>
      <c r="P40" s="335">
        <v>1</v>
      </c>
      <c r="Q40" s="335" t="s">
        <v>15</v>
      </c>
      <c r="R40" s="335" t="s">
        <v>15</v>
      </c>
      <c r="S40" s="335" t="s">
        <v>15</v>
      </c>
      <c r="T40" s="335" t="s">
        <v>15</v>
      </c>
      <c r="U40" s="335">
        <v>8</v>
      </c>
      <c r="V40" s="335">
        <v>5</v>
      </c>
    </row>
    <row r="41" spans="1:22" ht="13.5" customHeight="1">
      <c r="A41" s="18"/>
      <c r="B41" s="163" t="s">
        <v>40</v>
      </c>
      <c r="C41" s="247" t="s">
        <v>15</v>
      </c>
      <c r="D41" s="335" t="s">
        <v>15</v>
      </c>
      <c r="E41" s="335" t="s">
        <v>15</v>
      </c>
      <c r="F41" s="335" t="s">
        <v>15</v>
      </c>
      <c r="G41" s="335" t="s">
        <v>15</v>
      </c>
      <c r="H41" s="335" t="s">
        <v>15</v>
      </c>
      <c r="I41" s="335" t="s">
        <v>15</v>
      </c>
      <c r="J41" s="335" t="s">
        <v>15</v>
      </c>
      <c r="K41" s="335" t="s">
        <v>15</v>
      </c>
      <c r="L41" s="247">
        <v>1</v>
      </c>
      <c r="M41" s="335" t="s">
        <v>15</v>
      </c>
      <c r="N41" s="335" t="s">
        <v>15</v>
      </c>
      <c r="O41" s="335" t="s">
        <v>15</v>
      </c>
      <c r="P41" s="335" t="s">
        <v>15</v>
      </c>
      <c r="Q41" s="335" t="s">
        <v>15</v>
      </c>
      <c r="R41" s="335" t="s">
        <v>15</v>
      </c>
      <c r="S41" s="335">
        <v>2</v>
      </c>
      <c r="T41" s="335" t="s">
        <v>15</v>
      </c>
      <c r="U41" s="335">
        <v>1</v>
      </c>
      <c r="V41" s="335" t="s">
        <v>15</v>
      </c>
    </row>
    <row r="42" spans="1:22" ht="13.5" customHeight="1">
      <c r="A42" s="18"/>
      <c r="B42" s="163" t="s">
        <v>41</v>
      </c>
      <c r="C42" s="247" t="s">
        <v>15</v>
      </c>
      <c r="D42" s="335" t="s">
        <v>15</v>
      </c>
      <c r="E42" s="335" t="s">
        <v>15</v>
      </c>
      <c r="F42" s="335" t="s">
        <v>15</v>
      </c>
      <c r="G42" s="335" t="s">
        <v>15</v>
      </c>
      <c r="H42" s="335" t="s">
        <v>15</v>
      </c>
      <c r="I42" s="335" t="s">
        <v>15</v>
      </c>
      <c r="J42" s="335" t="s">
        <v>15</v>
      </c>
      <c r="K42" s="335" t="s">
        <v>15</v>
      </c>
      <c r="L42" s="335" t="s">
        <v>15</v>
      </c>
      <c r="M42" s="335" t="s">
        <v>15</v>
      </c>
      <c r="N42" s="335" t="s">
        <v>15</v>
      </c>
      <c r="O42" s="335" t="s">
        <v>15</v>
      </c>
      <c r="P42" s="335" t="s">
        <v>15</v>
      </c>
      <c r="Q42" s="335" t="s">
        <v>15</v>
      </c>
      <c r="R42" s="335" t="s">
        <v>15</v>
      </c>
      <c r="S42" s="335" t="s">
        <v>15</v>
      </c>
      <c r="T42" s="335" t="s">
        <v>15</v>
      </c>
      <c r="U42" s="335" t="s">
        <v>15</v>
      </c>
      <c r="V42" s="335" t="s">
        <v>15</v>
      </c>
    </row>
    <row r="43" spans="1:22" ht="13.5" customHeight="1">
      <c r="A43" s="18"/>
      <c r="B43" s="163" t="s">
        <v>42</v>
      </c>
      <c r="C43" s="247" t="s">
        <v>15</v>
      </c>
      <c r="D43" s="335" t="s">
        <v>15</v>
      </c>
      <c r="E43" s="335" t="s">
        <v>15</v>
      </c>
      <c r="F43" s="335" t="s">
        <v>15</v>
      </c>
      <c r="G43" s="335" t="s">
        <v>15</v>
      </c>
      <c r="H43" s="335" t="s">
        <v>15</v>
      </c>
      <c r="I43" s="335" t="s">
        <v>15</v>
      </c>
      <c r="J43" s="335" t="s">
        <v>15</v>
      </c>
      <c r="K43" s="335" t="s">
        <v>15</v>
      </c>
      <c r="L43" s="247">
        <v>1</v>
      </c>
      <c r="M43" s="335" t="s">
        <v>15</v>
      </c>
      <c r="N43" s="335">
        <v>1</v>
      </c>
      <c r="O43" s="335" t="s">
        <v>15</v>
      </c>
      <c r="P43" s="335">
        <v>1</v>
      </c>
      <c r="Q43" s="335" t="s">
        <v>15</v>
      </c>
      <c r="R43" s="335" t="s">
        <v>15</v>
      </c>
      <c r="S43" s="335">
        <v>2</v>
      </c>
      <c r="T43" s="335" t="s">
        <v>15</v>
      </c>
      <c r="U43" s="335">
        <v>2</v>
      </c>
      <c r="V43" s="335" t="s">
        <v>15</v>
      </c>
    </row>
    <row r="44" spans="1:25" ht="13.5" customHeight="1">
      <c r="A44" s="18"/>
      <c r="B44" s="163"/>
      <c r="C44" s="383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335"/>
      <c r="O44" s="335"/>
      <c r="P44" s="335"/>
      <c r="Q44" s="335"/>
      <c r="R44" s="335"/>
      <c r="S44" s="335"/>
      <c r="T44" s="335"/>
      <c r="U44" s="335"/>
      <c r="V44" s="335"/>
      <c r="X44" s="210"/>
      <c r="Y44" s="210"/>
    </row>
    <row r="45" spans="1:25" s="227" customFormat="1" ht="13.5" customHeight="1">
      <c r="A45" s="466" t="s">
        <v>43</v>
      </c>
      <c r="B45" s="467"/>
      <c r="C45" s="5">
        <f>SUM(C46:C47)</f>
        <v>3</v>
      </c>
      <c r="D45" s="7" t="s">
        <v>15</v>
      </c>
      <c r="E45" s="7" t="s">
        <v>15</v>
      </c>
      <c r="F45" s="6">
        <f>SUM(F46:F47)</f>
        <v>3</v>
      </c>
      <c r="G45" s="6">
        <f>SUM(G46:G47)</f>
        <v>1098</v>
      </c>
      <c r="H45" s="6">
        <f>SUM(H46:H47)</f>
        <v>56</v>
      </c>
      <c r="I45" s="7" t="s">
        <v>15</v>
      </c>
      <c r="J45" s="7" t="s">
        <v>15</v>
      </c>
      <c r="K45" s="6">
        <f aca="true" t="shared" si="7" ref="K45:V45">SUM(K46:K47)</f>
        <v>1042</v>
      </c>
      <c r="L45" s="6">
        <f t="shared" si="7"/>
        <v>31</v>
      </c>
      <c r="M45" s="6">
        <f t="shared" si="7"/>
        <v>33</v>
      </c>
      <c r="N45" s="6">
        <f t="shared" si="7"/>
        <v>18</v>
      </c>
      <c r="O45" s="6">
        <f t="shared" si="7"/>
        <v>11</v>
      </c>
      <c r="P45" s="6">
        <f t="shared" si="7"/>
        <v>437</v>
      </c>
      <c r="Q45" s="6">
        <f t="shared" si="7"/>
        <v>38</v>
      </c>
      <c r="R45" s="6">
        <f t="shared" si="7"/>
        <v>98</v>
      </c>
      <c r="S45" s="6">
        <f t="shared" si="7"/>
        <v>22</v>
      </c>
      <c r="T45" s="6">
        <f t="shared" si="7"/>
        <v>20</v>
      </c>
      <c r="U45" s="6">
        <f t="shared" si="7"/>
        <v>722</v>
      </c>
      <c r="V45" s="6">
        <f t="shared" si="7"/>
        <v>69</v>
      </c>
      <c r="X45" s="229"/>
      <c r="Y45" s="229"/>
    </row>
    <row r="46" spans="1:25" s="223" customFormat="1" ht="13.5" customHeight="1">
      <c r="A46" s="18"/>
      <c r="B46" s="163" t="s">
        <v>44</v>
      </c>
      <c r="C46" s="341">
        <f>SUM(D46:F46)</f>
        <v>1</v>
      </c>
      <c r="D46" s="335" t="s">
        <v>15</v>
      </c>
      <c r="E46" s="335" t="s">
        <v>15</v>
      </c>
      <c r="F46" s="316">
        <v>1</v>
      </c>
      <c r="G46" s="241">
        <f>SUM(H46:K46)</f>
        <v>80</v>
      </c>
      <c r="H46" s="335" t="s">
        <v>15</v>
      </c>
      <c r="I46" s="335" t="s">
        <v>15</v>
      </c>
      <c r="J46" s="335" t="s">
        <v>15</v>
      </c>
      <c r="K46" s="316">
        <v>80</v>
      </c>
      <c r="L46" s="316">
        <v>18</v>
      </c>
      <c r="M46" s="316">
        <v>26</v>
      </c>
      <c r="N46" s="335">
        <v>11</v>
      </c>
      <c r="O46" s="335">
        <v>3</v>
      </c>
      <c r="P46" s="335">
        <v>26</v>
      </c>
      <c r="Q46" s="335">
        <v>15</v>
      </c>
      <c r="R46" s="335">
        <v>18</v>
      </c>
      <c r="S46" s="335">
        <v>12</v>
      </c>
      <c r="T46" s="335">
        <v>1</v>
      </c>
      <c r="U46" s="335">
        <v>65</v>
      </c>
      <c r="V46" s="335">
        <v>33</v>
      </c>
      <c r="X46" s="225"/>
      <c r="Y46" s="225"/>
    </row>
    <row r="47" spans="1:22" s="223" customFormat="1" ht="13.5" customHeight="1">
      <c r="A47" s="18"/>
      <c r="B47" s="163" t="s">
        <v>45</v>
      </c>
      <c r="C47" s="341">
        <f>SUM(D47:F47)</f>
        <v>2</v>
      </c>
      <c r="D47" s="335" t="s">
        <v>15</v>
      </c>
      <c r="E47" s="335" t="s">
        <v>15</v>
      </c>
      <c r="F47" s="316">
        <v>2</v>
      </c>
      <c r="G47" s="241">
        <f>SUM(H47:K47)</f>
        <v>1018</v>
      </c>
      <c r="H47" s="384">
        <v>56</v>
      </c>
      <c r="I47" s="385" t="s">
        <v>15</v>
      </c>
      <c r="J47" s="385" t="s">
        <v>15</v>
      </c>
      <c r="K47" s="384">
        <v>962</v>
      </c>
      <c r="L47" s="316">
        <v>13</v>
      </c>
      <c r="M47" s="316">
        <v>7</v>
      </c>
      <c r="N47" s="335">
        <v>7</v>
      </c>
      <c r="O47" s="335">
        <v>8</v>
      </c>
      <c r="P47" s="335">
        <v>411</v>
      </c>
      <c r="Q47" s="335">
        <v>23</v>
      </c>
      <c r="R47" s="335">
        <v>80</v>
      </c>
      <c r="S47" s="335">
        <v>10</v>
      </c>
      <c r="T47" s="335">
        <v>19</v>
      </c>
      <c r="U47" s="335">
        <v>657</v>
      </c>
      <c r="V47" s="335">
        <v>36</v>
      </c>
    </row>
    <row r="48" spans="1:22" ht="13.5" customHeight="1">
      <c r="A48" s="18"/>
      <c r="B48" s="163"/>
      <c r="C48" s="383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335"/>
      <c r="O48" s="335"/>
      <c r="P48" s="335"/>
      <c r="Q48" s="335"/>
      <c r="R48" s="335"/>
      <c r="S48" s="335"/>
      <c r="T48" s="335"/>
      <c r="U48" s="335"/>
      <c r="V48" s="335"/>
    </row>
    <row r="49" spans="1:22" s="227" customFormat="1" ht="13.5" customHeight="1">
      <c r="A49" s="466" t="s">
        <v>46</v>
      </c>
      <c r="B49" s="467"/>
      <c r="C49" s="5">
        <f>SUM(C50:C54)</f>
        <v>4</v>
      </c>
      <c r="D49" s="7" t="s">
        <v>15</v>
      </c>
      <c r="E49" s="7" t="s">
        <v>15</v>
      </c>
      <c r="F49" s="6">
        <f>SUM(F50:F54)</f>
        <v>4</v>
      </c>
      <c r="G49" s="6">
        <f>SUM(G50:G54)</f>
        <v>365</v>
      </c>
      <c r="H49" s="7" t="s">
        <v>15</v>
      </c>
      <c r="I49" s="7" t="s">
        <v>15</v>
      </c>
      <c r="J49" s="7" t="s">
        <v>15</v>
      </c>
      <c r="K49" s="6">
        <f aca="true" t="shared" si="8" ref="K49:S49">SUM(K50:K54)</f>
        <v>365</v>
      </c>
      <c r="L49" s="6">
        <f t="shared" si="8"/>
        <v>13</v>
      </c>
      <c r="M49" s="6">
        <f t="shared" si="8"/>
        <v>65</v>
      </c>
      <c r="N49" s="6">
        <f t="shared" si="8"/>
        <v>11</v>
      </c>
      <c r="O49" s="6">
        <f t="shared" si="8"/>
        <v>11</v>
      </c>
      <c r="P49" s="6">
        <f t="shared" si="8"/>
        <v>30</v>
      </c>
      <c r="Q49" s="6">
        <f t="shared" si="8"/>
        <v>14</v>
      </c>
      <c r="R49" s="6">
        <f t="shared" si="8"/>
        <v>33</v>
      </c>
      <c r="S49" s="6">
        <f t="shared" si="8"/>
        <v>18</v>
      </c>
      <c r="T49" s="7" t="s">
        <v>15</v>
      </c>
      <c r="U49" s="6">
        <f>SUM(U50:U54)</f>
        <v>128</v>
      </c>
      <c r="V49" s="6">
        <f>SUM(V50:V54)</f>
        <v>116</v>
      </c>
    </row>
    <row r="50" spans="1:22" s="223" customFormat="1" ht="13.5" customHeight="1">
      <c r="A50" s="230"/>
      <c r="B50" s="231" t="s">
        <v>47</v>
      </c>
      <c r="C50" s="341">
        <f>SUM(D50:F50)</f>
        <v>2</v>
      </c>
      <c r="D50" s="335" t="s">
        <v>15</v>
      </c>
      <c r="E50" s="335" t="s">
        <v>15</v>
      </c>
      <c r="F50" s="316">
        <v>2</v>
      </c>
      <c r="G50" s="241">
        <f>SUM(H50:K50)</f>
        <v>211</v>
      </c>
      <c r="H50" s="335" t="s">
        <v>15</v>
      </c>
      <c r="I50" s="335" t="s">
        <v>15</v>
      </c>
      <c r="J50" s="335" t="s">
        <v>15</v>
      </c>
      <c r="K50" s="316">
        <v>211</v>
      </c>
      <c r="L50" s="316">
        <v>1</v>
      </c>
      <c r="M50" s="335" t="s">
        <v>15</v>
      </c>
      <c r="N50" s="335">
        <v>3</v>
      </c>
      <c r="O50" s="335">
        <v>3</v>
      </c>
      <c r="P50" s="335">
        <v>10</v>
      </c>
      <c r="Q50" s="335">
        <v>3</v>
      </c>
      <c r="R50" s="335">
        <v>6</v>
      </c>
      <c r="S50" s="335">
        <v>4</v>
      </c>
      <c r="T50" s="335" t="s">
        <v>15</v>
      </c>
      <c r="U50" s="335">
        <v>49</v>
      </c>
      <c r="V50" s="335">
        <v>42</v>
      </c>
    </row>
    <row r="51" spans="1:22" s="223" customFormat="1" ht="13.5" customHeight="1">
      <c r="A51" s="232"/>
      <c r="B51" s="233" t="s">
        <v>48</v>
      </c>
      <c r="C51" s="341">
        <f>SUM(D51:F51)</f>
        <v>1</v>
      </c>
      <c r="D51" s="335" t="s">
        <v>15</v>
      </c>
      <c r="E51" s="335" t="s">
        <v>15</v>
      </c>
      <c r="F51" s="316">
        <v>1</v>
      </c>
      <c r="G51" s="241">
        <f>SUM(H51:K51)</f>
        <v>100</v>
      </c>
      <c r="H51" s="335" t="s">
        <v>15</v>
      </c>
      <c r="I51" s="335" t="s">
        <v>15</v>
      </c>
      <c r="J51" s="335" t="s">
        <v>15</v>
      </c>
      <c r="K51" s="316">
        <v>100</v>
      </c>
      <c r="L51" s="316">
        <v>1</v>
      </c>
      <c r="M51" s="335" t="s">
        <v>15</v>
      </c>
      <c r="N51" s="335">
        <v>1</v>
      </c>
      <c r="O51" s="335" t="s">
        <v>15</v>
      </c>
      <c r="P51" s="335">
        <v>8</v>
      </c>
      <c r="Q51" s="335">
        <v>3</v>
      </c>
      <c r="R51" s="335">
        <v>15</v>
      </c>
      <c r="S51" s="335">
        <v>4</v>
      </c>
      <c r="T51" s="335" t="s">
        <v>15</v>
      </c>
      <c r="U51" s="335">
        <v>32</v>
      </c>
      <c r="V51" s="335">
        <v>22</v>
      </c>
    </row>
    <row r="52" spans="1:22" s="223" customFormat="1" ht="13.5" customHeight="1">
      <c r="A52" s="232"/>
      <c r="B52" s="233" t="s">
        <v>49</v>
      </c>
      <c r="C52" s="247" t="s">
        <v>15</v>
      </c>
      <c r="D52" s="335" t="s">
        <v>15</v>
      </c>
      <c r="E52" s="335" t="s">
        <v>15</v>
      </c>
      <c r="F52" s="335" t="s">
        <v>15</v>
      </c>
      <c r="G52" s="335" t="s">
        <v>15</v>
      </c>
      <c r="H52" s="335" t="s">
        <v>15</v>
      </c>
      <c r="I52" s="335" t="s">
        <v>15</v>
      </c>
      <c r="J52" s="335" t="s">
        <v>15</v>
      </c>
      <c r="K52" s="335" t="s">
        <v>15</v>
      </c>
      <c r="L52" s="247" t="s">
        <v>15</v>
      </c>
      <c r="M52" s="335" t="s">
        <v>15</v>
      </c>
      <c r="N52" s="335" t="s">
        <v>15</v>
      </c>
      <c r="O52" s="335">
        <v>5</v>
      </c>
      <c r="P52" s="335" t="s">
        <v>15</v>
      </c>
      <c r="Q52" s="335" t="s">
        <v>15</v>
      </c>
      <c r="R52" s="335" t="s">
        <v>15</v>
      </c>
      <c r="S52" s="335" t="s">
        <v>15</v>
      </c>
      <c r="T52" s="335" t="s">
        <v>15</v>
      </c>
      <c r="U52" s="335" t="s">
        <v>15</v>
      </c>
      <c r="V52" s="335" t="s">
        <v>15</v>
      </c>
    </row>
    <row r="53" spans="1:22" s="223" customFormat="1" ht="13.5" customHeight="1">
      <c r="A53" s="232"/>
      <c r="B53" s="233" t="s">
        <v>50</v>
      </c>
      <c r="C53" s="341">
        <f>SUM(D53:F53)</f>
        <v>1</v>
      </c>
      <c r="D53" s="335" t="s">
        <v>15</v>
      </c>
      <c r="E53" s="335" t="s">
        <v>15</v>
      </c>
      <c r="F53" s="316">
        <v>1</v>
      </c>
      <c r="G53" s="241">
        <f>SUM(H53:K53)</f>
        <v>54</v>
      </c>
      <c r="H53" s="335" t="s">
        <v>15</v>
      </c>
      <c r="I53" s="335" t="s">
        <v>15</v>
      </c>
      <c r="J53" s="335" t="s">
        <v>15</v>
      </c>
      <c r="K53" s="316">
        <v>54</v>
      </c>
      <c r="L53" s="316">
        <v>7</v>
      </c>
      <c r="M53" s="316">
        <v>65</v>
      </c>
      <c r="N53" s="335">
        <v>4</v>
      </c>
      <c r="O53" s="335">
        <v>3</v>
      </c>
      <c r="P53" s="335">
        <v>10</v>
      </c>
      <c r="Q53" s="335">
        <v>5</v>
      </c>
      <c r="R53" s="335">
        <v>7</v>
      </c>
      <c r="S53" s="335">
        <v>7</v>
      </c>
      <c r="T53" s="335" t="s">
        <v>15</v>
      </c>
      <c r="U53" s="335">
        <v>37</v>
      </c>
      <c r="V53" s="335">
        <v>36</v>
      </c>
    </row>
    <row r="54" spans="1:22" s="223" customFormat="1" ht="13.5" customHeight="1">
      <c r="A54" s="232"/>
      <c r="B54" s="233" t="s">
        <v>51</v>
      </c>
      <c r="C54" s="247" t="s">
        <v>15</v>
      </c>
      <c r="D54" s="335" t="s">
        <v>15</v>
      </c>
      <c r="E54" s="335" t="s">
        <v>15</v>
      </c>
      <c r="F54" s="335" t="s">
        <v>15</v>
      </c>
      <c r="G54" s="335" t="s">
        <v>15</v>
      </c>
      <c r="H54" s="335" t="s">
        <v>15</v>
      </c>
      <c r="I54" s="335" t="s">
        <v>15</v>
      </c>
      <c r="J54" s="335" t="s">
        <v>15</v>
      </c>
      <c r="K54" s="335" t="s">
        <v>15</v>
      </c>
      <c r="L54" s="247">
        <v>4</v>
      </c>
      <c r="M54" s="335" t="s">
        <v>15</v>
      </c>
      <c r="N54" s="335">
        <v>3</v>
      </c>
      <c r="O54" s="335" t="s">
        <v>15</v>
      </c>
      <c r="P54" s="335">
        <v>2</v>
      </c>
      <c r="Q54" s="335">
        <v>3</v>
      </c>
      <c r="R54" s="335">
        <v>5</v>
      </c>
      <c r="S54" s="335">
        <v>3</v>
      </c>
      <c r="T54" s="335" t="s">
        <v>15</v>
      </c>
      <c r="U54" s="335">
        <v>10</v>
      </c>
      <c r="V54" s="335">
        <v>16</v>
      </c>
    </row>
    <row r="55" spans="1:22" ht="13.5" customHeight="1">
      <c r="A55" s="232"/>
      <c r="B55" s="233"/>
      <c r="C55" s="383"/>
      <c r="D55" s="218"/>
      <c r="E55" s="218"/>
      <c r="F55" s="218"/>
      <c r="G55" s="218"/>
      <c r="H55" s="218"/>
      <c r="I55" s="218"/>
      <c r="J55" s="218"/>
      <c r="K55" s="218"/>
      <c r="L55" s="218"/>
      <c r="M55" s="335"/>
      <c r="N55" s="335"/>
      <c r="O55" s="335"/>
      <c r="P55" s="335"/>
      <c r="Q55" s="335"/>
      <c r="R55" s="335"/>
      <c r="S55" s="335"/>
      <c r="T55" s="335"/>
      <c r="U55" s="335"/>
      <c r="V55" s="335"/>
    </row>
    <row r="56" spans="1:22" s="237" customFormat="1" ht="13.5" customHeight="1">
      <c r="A56" s="466" t="s">
        <v>52</v>
      </c>
      <c r="B56" s="467"/>
      <c r="C56" s="16" t="s">
        <v>15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  <c r="K56" s="7" t="s">
        <v>15</v>
      </c>
      <c r="L56" s="16">
        <f>SUM(L57:L63)</f>
        <v>21</v>
      </c>
      <c r="M56" s="16">
        <f aca="true" t="shared" si="9" ref="M56:S56">SUM(M57:M63)</f>
        <v>66</v>
      </c>
      <c r="N56" s="16">
        <f t="shared" si="9"/>
        <v>13</v>
      </c>
      <c r="O56" s="16">
        <f t="shared" si="9"/>
        <v>4</v>
      </c>
      <c r="P56" s="16">
        <f t="shared" si="9"/>
        <v>10</v>
      </c>
      <c r="Q56" s="16">
        <f t="shared" si="9"/>
        <v>8</v>
      </c>
      <c r="R56" s="16">
        <f t="shared" si="9"/>
        <v>11</v>
      </c>
      <c r="S56" s="16">
        <f t="shared" si="9"/>
        <v>11</v>
      </c>
      <c r="T56" s="7" t="s">
        <v>15</v>
      </c>
      <c r="U56" s="16">
        <f>SUM(U57:U63)</f>
        <v>20</v>
      </c>
      <c r="V56" s="16">
        <f>SUM(V57:V63)</f>
        <v>25</v>
      </c>
    </row>
    <row r="57" spans="1:22" ht="13.5" customHeight="1">
      <c r="A57" s="18"/>
      <c r="B57" s="163" t="s">
        <v>53</v>
      </c>
      <c r="C57" s="247" t="s">
        <v>15</v>
      </c>
      <c r="D57" s="335" t="s">
        <v>15</v>
      </c>
      <c r="E57" s="335" t="s">
        <v>15</v>
      </c>
      <c r="F57" s="335" t="s">
        <v>15</v>
      </c>
      <c r="G57" s="335" t="s">
        <v>15</v>
      </c>
      <c r="H57" s="335" t="s">
        <v>15</v>
      </c>
      <c r="I57" s="335" t="s">
        <v>15</v>
      </c>
      <c r="J57" s="335" t="s">
        <v>15</v>
      </c>
      <c r="K57" s="335" t="s">
        <v>15</v>
      </c>
      <c r="L57" s="247">
        <v>1</v>
      </c>
      <c r="M57" s="335">
        <v>19</v>
      </c>
      <c r="N57" s="335">
        <v>2</v>
      </c>
      <c r="O57" s="335" t="s">
        <v>15</v>
      </c>
      <c r="P57" s="335" t="s">
        <v>15</v>
      </c>
      <c r="Q57" s="335" t="s">
        <v>15</v>
      </c>
      <c r="R57" s="335" t="s">
        <v>15</v>
      </c>
      <c r="S57" s="335" t="s">
        <v>15</v>
      </c>
      <c r="T57" s="335" t="s">
        <v>15</v>
      </c>
      <c r="U57" s="335" t="s">
        <v>15</v>
      </c>
      <c r="V57" s="335" t="s">
        <v>15</v>
      </c>
    </row>
    <row r="58" spans="1:22" ht="13.5" customHeight="1">
      <c r="A58" s="18"/>
      <c r="B58" s="163" t="s">
        <v>54</v>
      </c>
      <c r="C58" s="247" t="s">
        <v>15</v>
      </c>
      <c r="D58" s="335" t="s">
        <v>15</v>
      </c>
      <c r="E58" s="335" t="s">
        <v>15</v>
      </c>
      <c r="F58" s="335" t="s">
        <v>15</v>
      </c>
      <c r="G58" s="335" t="s">
        <v>15</v>
      </c>
      <c r="H58" s="335" t="s">
        <v>15</v>
      </c>
      <c r="I58" s="335" t="s">
        <v>15</v>
      </c>
      <c r="J58" s="335" t="s">
        <v>15</v>
      </c>
      <c r="K58" s="335" t="s">
        <v>15</v>
      </c>
      <c r="L58" s="247">
        <v>3</v>
      </c>
      <c r="M58" s="335" t="s">
        <v>15</v>
      </c>
      <c r="N58" s="335">
        <v>2</v>
      </c>
      <c r="O58" s="335" t="s">
        <v>15</v>
      </c>
      <c r="P58" s="335">
        <v>2</v>
      </c>
      <c r="Q58" s="335">
        <v>3</v>
      </c>
      <c r="R58" s="335">
        <v>1</v>
      </c>
      <c r="S58" s="335">
        <v>3</v>
      </c>
      <c r="T58" s="335" t="s">
        <v>15</v>
      </c>
      <c r="U58" s="335">
        <v>4</v>
      </c>
      <c r="V58" s="335">
        <v>3</v>
      </c>
    </row>
    <row r="59" spans="1:22" ht="13.5" customHeight="1">
      <c r="A59" s="18"/>
      <c r="B59" s="163" t="s">
        <v>55</v>
      </c>
      <c r="C59" s="247" t="s">
        <v>15</v>
      </c>
      <c r="D59" s="335" t="s">
        <v>15</v>
      </c>
      <c r="E59" s="335" t="s">
        <v>15</v>
      </c>
      <c r="F59" s="335" t="s">
        <v>15</v>
      </c>
      <c r="G59" s="335" t="s">
        <v>15</v>
      </c>
      <c r="H59" s="335" t="s">
        <v>15</v>
      </c>
      <c r="I59" s="335" t="s">
        <v>15</v>
      </c>
      <c r="J59" s="335" t="s">
        <v>15</v>
      </c>
      <c r="K59" s="335" t="s">
        <v>15</v>
      </c>
      <c r="L59" s="247">
        <v>8</v>
      </c>
      <c r="M59" s="335">
        <v>19</v>
      </c>
      <c r="N59" s="335">
        <v>3</v>
      </c>
      <c r="O59" s="335" t="s">
        <v>15</v>
      </c>
      <c r="P59" s="335" t="s">
        <v>15</v>
      </c>
      <c r="Q59" s="335" t="s">
        <v>15</v>
      </c>
      <c r="R59" s="335" t="s">
        <v>15</v>
      </c>
      <c r="S59" s="335" t="s">
        <v>15</v>
      </c>
      <c r="T59" s="335" t="s">
        <v>15</v>
      </c>
      <c r="U59" s="335" t="s">
        <v>15</v>
      </c>
      <c r="V59" s="335" t="s">
        <v>15</v>
      </c>
    </row>
    <row r="60" spans="1:22" ht="13.5" customHeight="1">
      <c r="A60" s="18"/>
      <c r="B60" s="163" t="s">
        <v>56</v>
      </c>
      <c r="C60" s="247" t="s">
        <v>15</v>
      </c>
      <c r="D60" s="335" t="s">
        <v>15</v>
      </c>
      <c r="E60" s="335" t="s">
        <v>15</v>
      </c>
      <c r="F60" s="335" t="s">
        <v>15</v>
      </c>
      <c r="G60" s="335" t="s">
        <v>15</v>
      </c>
      <c r="H60" s="335" t="s">
        <v>15</v>
      </c>
      <c r="I60" s="335" t="s">
        <v>15</v>
      </c>
      <c r="J60" s="335" t="s">
        <v>15</v>
      </c>
      <c r="K60" s="335" t="s">
        <v>15</v>
      </c>
      <c r="L60" s="247">
        <v>4</v>
      </c>
      <c r="M60" s="247">
        <v>28</v>
      </c>
      <c r="N60" s="335">
        <v>3</v>
      </c>
      <c r="O60" s="335" t="s">
        <v>15</v>
      </c>
      <c r="P60" s="335">
        <v>5</v>
      </c>
      <c r="Q60" s="335">
        <v>4</v>
      </c>
      <c r="R60" s="335">
        <v>4</v>
      </c>
      <c r="S60" s="335">
        <v>5</v>
      </c>
      <c r="T60" s="335" t="s">
        <v>15</v>
      </c>
      <c r="U60" s="335">
        <v>6</v>
      </c>
      <c r="V60" s="335">
        <v>17</v>
      </c>
    </row>
    <row r="61" spans="1:22" ht="13.5" customHeight="1">
      <c r="A61" s="18"/>
      <c r="B61" s="163" t="s">
        <v>57</v>
      </c>
      <c r="C61" s="247" t="s">
        <v>15</v>
      </c>
      <c r="D61" s="335" t="s">
        <v>15</v>
      </c>
      <c r="E61" s="335" t="s">
        <v>15</v>
      </c>
      <c r="F61" s="335" t="s">
        <v>15</v>
      </c>
      <c r="G61" s="335" t="s">
        <v>15</v>
      </c>
      <c r="H61" s="335" t="s">
        <v>15</v>
      </c>
      <c r="I61" s="335" t="s">
        <v>15</v>
      </c>
      <c r="J61" s="335" t="s">
        <v>15</v>
      </c>
      <c r="K61" s="335" t="s">
        <v>15</v>
      </c>
      <c r="L61" s="247">
        <v>2</v>
      </c>
      <c r="M61" s="335" t="s">
        <v>15</v>
      </c>
      <c r="N61" s="335">
        <v>1</v>
      </c>
      <c r="O61" s="335" t="s">
        <v>15</v>
      </c>
      <c r="P61" s="335" t="s">
        <v>15</v>
      </c>
      <c r="Q61" s="335" t="s">
        <v>15</v>
      </c>
      <c r="R61" s="335" t="s">
        <v>15</v>
      </c>
      <c r="S61" s="335" t="s">
        <v>15</v>
      </c>
      <c r="T61" s="335" t="s">
        <v>15</v>
      </c>
      <c r="U61" s="335" t="s">
        <v>15</v>
      </c>
      <c r="V61" s="335" t="s">
        <v>15</v>
      </c>
    </row>
    <row r="62" spans="1:22" ht="13.5" customHeight="1">
      <c r="A62" s="18"/>
      <c r="B62" s="163" t="s">
        <v>58</v>
      </c>
      <c r="C62" s="247" t="s">
        <v>15</v>
      </c>
      <c r="D62" s="335" t="s">
        <v>15</v>
      </c>
      <c r="E62" s="335" t="s">
        <v>15</v>
      </c>
      <c r="F62" s="335" t="s">
        <v>15</v>
      </c>
      <c r="G62" s="335" t="s">
        <v>15</v>
      </c>
      <c r="H62" s="335" t="s">
        <v>15</v>
      </c>
      <c r="I62" s="335" t="s">
        <v>15</v>
      </c>
      <c r="J62" s="335" t="s">
        <v>15</v>
      </c>
      <c r="K62" s="335" t="s">
        <v>15</v>
      </c>
      <c r="L62" s="247">
        <v>3</v>
      </c>
      <c r="M62" s="335" t="s">
        <v>15</v>
      </c>
      <c r="N62" s="335">
        <v>2</v>
      </c>
      <c r="O62" s="335" t="s">
        <v>15</v>
      </c>
      <c r="P62" s="335">
        <v>3</v>
      </c>
      <c r="Q62" s="335">
        <v>1</v>
      </c>
      <c r="R62" s="335">
        <v>6</v>
      </c>
      <c r="S62" s="335">
        <v>3</v>
      </c>
      <c r="T62" s="335" t="s">
        <v>15</v>
      </c>
      <c r="U62" s="335">
        <v>10</v>
      </c>
      <c r="V62" s="335">
        <v>5</v>
      </c>
    </row>
    <row r="63" spans="1:22" ht="13.5" customHeight="1">
      <c r="A63" s="18"/>
      <c r="B63" s="163" t="s">
        <v>59</v>
      </c>
      <c r="C63" s="247" t="s">
        <v>15</v>
      </c>
      <c r="D63" s="335" t="s">
        <v>15</v>
      </c>
      <c r="E63" s="335" t="s">
        <v>15</v>
      </c>
      <c r="F63" s="335" t="s">
        <v>15</v>
      </c>
      <c r="G63" s="335" t="s">
        <v>15</v>
      </c>
      <c r="H63" s="335" t="s">
        <v>15</v>
      </c>
      <c r="I63" s="335" t="s">
        <v>15</v>
      </c>
      <c r="J63" s="335" t="s">
        <v>15</v>
      </c>
      <c r="K63" s="335" t="s">
        <v>15</v>
      </c>
      <c r="L63" s="335" t="s">
        <v>15</v>
      </c>
      <c r="M63" s="335" t="s">
        <v>15</v>
      </c>
      <c r="N63" s="335" t="s">
        <v>15</v>
      </c>
      <c r="O63" s="335">
        <v>4</v>
      </c>
      <c r="P63" s="335" t="s">
        <v>15</v>
      </c>
      <c r="Q63" s="335" t="s">
        <v>15</v>
      </c>
      <c r="R63" s="335" t="s">
        <v>15</v>
      </c>
      <c r="S63" s="335" t="s">
        <v>15</v>
      </c>
      <c r="T63" s="335" t="s">
        <v>15</v>
      </c>
      <c r="U63" s="335" t="s">
        <v>15</v>
      </c>
      <c r="V63" s="335" t="s">
        <v>15</v>
      </c>
    </row>
    <row r="64" spans="1:22" ht="13.5" customHeight="1">
      <c r="A64" s="18"/>
      <c r="B64" s="163"/>
      <c r="C64" s="383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335"/>
      <c r="O64" s="335"/>
      <c r="P64" s="335"/>
      <c r="Q64" s="335"/>
      <c r="R64" s="335"/>
      <c r="S64" s="335"/>
      <c r="T64" s="335"/>
      <c r="U64" s="335"/>
      <c r="V64" s="335"/>
    </row>
    <row r="65" spans="1:22" s="227" customFormat="1" ht="13.5" customHeight="1">
      <c r="A65" s="466" t="s">
        <v>60</v>
      </c>
      <c r="B65" s="467"/>
      <c r="C65" s="5">
        <f>SUM(C66:C70)</f>
        <v>4</v>
      </c>
      <c r="D65" s="7" t="s">
        <v>15</v>
      </c>
      <c r="E65" s="7" t="s">
        <v>15</v>
      </c>
      <c r="F65" s="6">
        <f>SUM(F66:F70)</f>
        <v>4</v>
      </c>
      <c r="G65" s="6">
        <f>SUM(G66:G70)</f>
        <v>688</v>
      </c>
      <c r="H65" s="7" t="s">
        <v>15</v>
      </c>
      <c r="I65" s="7" t="s">
        <v>15</v>
      </c>
      <c r="J65" s="7" t="s">
        <v>15</v>
      </c>
      <c r="K65" s="6">
        <f aca="true" t="shared" si="10" ref="K65:V65">SUM(K66:K70)</f>
        <v>688</v>
      </c>
      <c r="L65" s="6">
        <f t="shared" si="10"/>
        <v>28</v>
      </c>
      <c r="M65" s="6">
        <f t="shared" si="10"/>
        <v>39</v>
      </c>
      <c r="N65" s="6">
        <f t="shared" si="10"/>
        <v>13</v>
      </c>
      <c r="O65" s="6">
        <f t="shared" si="10"/>
        <v>16</v>
      </c>
      <c r="P65" s="6">
        <f t="shared" si="10"/>
        <v>55</v>
      </c>
      <c r="Q65" s="6">
        <f t="shared" si="10"/>
        <v>16</v>
      </c>
      <c r="R65" s="6">
        <f t="shared" si="10"/>
        <v>56</v>
      </c>
      <c r="S65" s="6">
        <f t="shared" si="10"/>
        <v>17</v>
      </c>
      <c r="T65" s="6">
        <f t="shared" si="10"/>
        <v>5</v>
      </c>
      <c r="U65" s="6">
        <f t="shared" si="10"/>
        <v>198</v>
      </c>
      <c r="V65" s="6">
        <f t="shared" si="10"/>
        <v>177</v>
      </c>
    </row>
    <row r="66" spans="1:22" s="223" customFormat="1" ht="13.5" customHeight="1">
      <c r="A66" s="18"/>
      <c r="B66" s="163" t="s">
        <v>61</v>
      </c>
      <c r="C66" s="341">
        <f>SUM(D66:F66)</f>
        <v>2</v>
      </c>
      <c r="D66" s="335" t="s">
        <v>15</v>
      </c>
      <c r="E66" s="335" t="s">
        <v>15</v>
      </c>
      <c r="F66" s="386">
        <v>2</v>
      </c>
      <c r="G66" s="241">
        <f>SUM(H66:K66)</f>
        <v>320</v>
      </c>
      <c r="H66" s="335" t="s">
        <v>15</v>
      </c>
      <c r="I66" s="335" t="s">
        <v>15</v>
      </c>
      <c r="J66" s="335" t="s">
        <v>15</v>
      </c>
      <c r="K66" s="386">
        <v>320</v>
      </c>
      <c r="L66" s="386">
        <v>10</v>
      </c>
      <c r="M66" s="386">
        <v>2</v>
      </c>
      <c r="N66" s="335">
        <v>5</v>
      </c>
      <c r="O66" s="335">
        <v>5</v>
      </c>
      <c r="P66" s="335">
        <v>22</v>
      </c>
      <c r="Q66" s="335">
        <v>5</v>
      </c>
      <c r="R66" s="335">
        <v>25</v>
      </c>
      <c r="S66" s="335">
        <v>6</v>
      </c>
      <c r="T66" s="335">
        <v>5</v>
      </c>
      <c r="U66" s="335">
        <v>104</v>
      </c>
      <c r="V66" s="335">
        <v>65</v>
      </c>
    </row>
    <row r="67" spans="1:22" ht="13.5" customHeight="1">
      <c r="A67" s="18"/>
      <c r="B67" s="163" t="s">
        <v>62</v>
      </c>
      <c r="C67" s="247" t="s">
        <v>15</v>
      </c>
      <c r="D67" s="335" t="s">
        <v>15</v>
      </c>
      <c r="E67" s="335" t="s">
        <v>15</v>
      </c>
      <c r="F67" s="335" t="s">
        <v>15</v>
      </c>
      <c r="G67" s="335" t="s">
        <v>15</v>
      </c>
      <c r="H67" s="335" t="s">
        <v>15</v>
      </c>
      <c r="I67" s="335" t="s">
        <v>15</v>
      </c>
      <c r="J67" s="335" t="s">
        <v>15</v>
      </c>
      <c r="K67" s="335" t="s">
        <v>15</v>
      </c>
      <c r="L67" s="387">
        <v>9</v>
      </c>
      <c r="M67" s="387">
        <v>35</v>
      </c>
      <c r="N67" s="335">
        <v>3</v>
      </c>
      <c r="O67" s="335">
        <v>3</v>
      </c>
      <c r="P67" s="335">
        <v>9</v>
      </c>
      <c r="Q67" s="335">
        <v>4</v>
      </c>
      <c r="R67" s="335">
        <v>4</v>
      </c>
      <c r="S67" s="335">
        <v>3</v>
      </c>
      <c r="T67" s="335" t="s">
        <v>15</v>
      </c>
      <c r="U67" s="335">
        <v>15</v>
      </c>
      <c r="V67" s="335">
        <v>20</v>
      </c>
    </row>
    <row r="68" spans="1:22" s="223" customFormat="1" ht="13.5" customHeight="1">
      <c r="A68" s="18"/>
      <c r="B68" s="163" t="s">
        <v>63</v>
      </c>
      <c r="C68" s="341">
        <f>SUM(D68:F68)</f>
        <v>1</v>
      </c>
      <c r="D68" s="335" t="s">
        <v>15</v>
      </c>
      <c r="E68" s="335" t="s">
        <v>15</v>
      </c>
      <c r="F68" s="386">
        <v>1</v>
      </c>
      <c r="G68" s="241">
        <f>SUM(H68:K68)</f>
        <v>188</v>
      </c>
      <c r="H68" s="335" t="s">
        <v>15</v>
      </c>
      <c r="I68" s="335" t="s">
        <v>15</v>
      </c>
      <c r="J68" s="335" t="s">
        <v>15</v>
      </c>
      <c r="K68" s="386">
        <v>188</v>
      </c>
      <c r="L68" s="386">
        <v>7</v>
      </c>
      <c r="M68" s="386">
        <v>2</v>
      </c>
      <c r="N68" s="335">
        <v>4</v>
      </c>
      <c r="O68" s="335" t="s">
        <v>15</v>
      </c>
      <c r="P68" s="335">
        <v>19</v>
      </c>
      <c r="Q68" s="335">
        <v>5</v>
      </c>
      <c r="R68" s="335">
        <v>24</v>
      </c>
      <c r="S68" s="335">
        <v>6</v>
      </c>
      <c r="T68" s="335" t="s">
        <v>15</v>
      </c>
      <c r="U68" s="335">
        <v>65</v>
      </c>
      <c r="V68" s="335">
        <v>55</v>
      </c>
    </row>
    <row r="69" spans="1:22" s="223" customFormat="1" ht="13.5" customHeight="1">
      <c r="A69" s="18"/>
      <c r="B69" s="163" t="s">
        <v>64</v>
      </c>
      <c r="C69" s="341">
        <f>SUM(D69:F69)</f>
        <v>1</v>
      </c>
      <c r="D69" s="335" t="s">
        <v>15</v>
      </c>
      <c r="E69" s="335" t="s">
        <v>15</v>
      </c>
      <c r="F69" s="386">
        <v>1</v>
      </c>
      <c r="G69" s="241">
        <f>SUM(H69:K69)</f>
        <v>180</v>
      </c>
      <c r="H69" s="335" t="s">
        <v>15</v>
      </c>
      <c r="I69" s="335" t="s">
        <v>15</v>
      </c>
      <c r="J69" s="335" t="s">
        <v>15</v>
      </c>
      <c r="K69" s="386">
        <v>180</v>
      </c>
      <c r="L69" s="386">
        <v>2</v>
      </c>
      <c r="M69" s="335" t="s">
        <v>15</v>
      </c>
      <c r="N69" s="335">
        <v>1</v>
      </c>
      <c r="O69" s="335" t="s">
        <v>15</v>
      </c>
      <c r="P69" s="335">
        <v>5</v>
      </c>
      <c r="Q69" s="335">
        <v>2</v>
      </c>
      <c r="R69" s="335">
        <v>3</v>
      </c>
      <c r="S69" s="335">
        <v>2</v>
      </c>
      <c r="T69" s="335" t="s">
        <v>15</v>
      </c>
      <c r="U69" s="335">
        <v>14</v>
      </c>
      <c r="V69" s="335">
        <v>37</v>
      </c>
    </row>
    <row r="70" spans="1:22" ht="13.5" customHeight="1">
      <c r="A70" s="18"/>
      <c r="B70" s="163" t="s">
        <v>65</v>
      </c>
      <c r="C70" s="247" t="s">
        <v>15</v>
      </c>
      <c r="D70" s="335" t="s">
        <v>15</v>
      </c>
      <c r="E70" s="335" t="s">
        <v>15</v>
      </c>
      <c r="F70" s="335" t="s">
        <v>15</v>
      </c>
      <c r="G70" s="335" t="s">
        <v>15</v>
      </c>
      <c r="H70" s="335" t="s">
        <v>15</v>
      </c>
      <c r="I70" s="335" t="s">
        <v>15</v>
      </c>
      <c r="J70" s="335" t="s">
        <v>15</v>
      </c>
      <c r="K70" s="335" t="s">
        <v>15</v>
      </c>
      <c r="L70" s="335" t="s">
        <v>15</v>
      </c>
      <c r="M70" s="335" t="s">
        <v>15</v>
      </c>
      <c r="N70" s="335" t="s">
        <v>15</v>
      </c>
      <c r="O70" s="335">
        <v>8</v>
      </c>
      <c r="P70" s="335" t="s">
        <v>15</v>
      </c>
      <c r="Q70" s="335" t="s">
        <v>15</v>
      </c>
      <c r="R70" s="335" t="s">
        <v>15</v>
      </c>
      <c r="S70" s="335" t="s">
        <v>15</v>
      </c>
      <c r="T70" s="335" t="s">
        <v>15</v>
      </c>
      <c r="U70" s="335" t="s">
        <v>15</v>
      </c>
      <c r="V70" s="335" t="s">
        <v>15</v>
      </c>
    </row>
    <row r="71" spans="1:22" ht="13.5" customHeight="1">
      <c r="A71" s="18"/>
      <c r="B71" s="163"/>
      <c r="C71" s="388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335"/>
      <c r="O71" s="335"/>
      <c r="P71" s="335"/>
      <c r="Q71" s="335"/>
      <c r="R71" s="335"/>
      <c r="S71" s="335"/>
      <c r="T71" s="335"/>
      <c r="U71" s="335"/>
      <c r="V71" s="335"/>
    </row>
    <row r="72" spans="1:22" s="227" customFormat="1" ht="13.5" customHeight="1">
      <c r="A72" s="466" t="s">
        <v>66</v>
      </c>
      <c r="B72" s="467"/>
      <c r="C72" s="16" t="s">
        <v>15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  <c r="K72" s="7" t="s">
        <v>15</v>
      </c>
      <c r="L72" s="393">
        <f>SUM(L73)</f>
        <v>3</v>
      </c>
      <c r="M72" s="7" t="s">
        <v>15</v>
      </c>
      <c r="N72" s="393">
        <f>SUM(N73)</f>
        <v>2</v>
      </c>
      <c r="O72" s="7" t="s">
        <v>15</v>
      </c>
      <c r="P72" s="393">
        <f>SUM(P73)</f>
        <v>2</v>
      </c>
      <c r="Q72" s="393">
        <f>SUM(Q73)</f>
        <v>2</v>
      </c>
      <c r="R72" s="7" t="s">
        <v>15</v>
      </c>
      <c r="S72" s="393">
        <f>SUM(S73)</f>
        <v>5</v>
      </c>
      <c r="T72" s="7" t="s">
        <v>15</v>
      </c>
      <c r="U72" s="393">
        <f>SUM(U73)</f>
        <v>3</v>
      </c>
      <c r="V72" s="393">
        <f>SUM(V73)</f>
        <v>20</v>
      </c>
    </row>
    <row r="73" spans="1:22" ht="13.5" customHeight="1">
      <c r="A73" s="19"/>
      <c r="B73" s="192" t="s">
        <v>67</v>
      </c>
      <c r="C73" s="211" t="s">
        <v>15</v>
      </c>
      <c r="D73" s="212" t="s">
        <v>15</v>
      </c>
      <c r="E73" s="212" t="s">
        <v>15</v>
      </c>
      <c r="F73" s="212" t="s">
        <v>15</v>
      </c>
      <c r="G73" s="212" t="s">
        <v>15</v>
      </c>
      <c r="H73" s="212" t="s">
        <v>15</v>
      </c>
      <c r="I73" s="212" t="s">
        <v>15</v>
      </c>
      <c r="J73" s="212" t="s">
        <v>15</v>
      </c>
      <c r="K73" s="212" t="s">
        <v>15</v>
      </c>
      <c r="L73" s="157">
        <v>3</v>
      </c>
      <c r="M73" s="212" t="s">
        <v>15</v>
      </c>
      <c r="N73" s="212">
        <v>2</v>
      </c>
      <c r="O73" s="212" t="s">
        <v>15</v>
      </c>
      <c r="P73" s="212">
        <v>2</v>
      </c>
      <c r="Q73" s="212">
        <v>2</v>
      </c>
      <c r="R73" s="212" t="s">
        <v>15</v>
      </c>
      <c r="S73" s="212">
        <v>5</v>
      </c>
      <c r="T73" s="212" t="s">
        <v>15</v>
      </c>
      <c r="U73" s="212">
        <v>3</v>
      </c>
      <c r="V73" s="212">
        <v>20</v>
      </c>
    </row>
    <row r="74" spans="1:23" ht="13.5" customHeight="1">
      <c r="A74" s="55" t="s">
        <v>310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1:23" ht="13.5" customHeight="1">
      <c r="A75" s="214" t="s">
        <v>309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1:23" ht="13.5" customHeight="1">
      <c r="A76" s="55" t="s">
        <v>68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</sheetData>
  <sheetProtection/>
  <mergeCells count="42">
    <mergeCell ref="A29:B29"/>
    <mergeCell ref="A35:B35"/>
    <mergeCell ref="A72:B72"/>
    <mergeCell ref="A45:B45"/>
    <mergeCell ref="A49:B49"/>
    <mergeCell ref="A56:B56"/>
    <mergeCell ref="A65:B65"/>
    <mergeCell ref="A22:B22"/>
    <mergeCell ref="A23:B23"/>
    <mergeCell ref="A24:B24"/>
    <mergeCell ref="A17:B17"/>
    <mergeCell ref="A18:B18"/>
    <mergeCell ref="A21:B21"/>
    <mergeCell ref="A26:B26"/>
    <mergeCell ref="A19:B19"/>
    <mergeCell ref="A20:B20"/>
    <mergeCell ref="A8:B8"/>
    <mergeCell ref="A9:B9"/>
    <mergeCell ref="A10:B10"/>
    <mergeCell ref="A11:B11"/>
    <mergeCell ref="A12:B12"/>
    <mergeCell ref="A14:B14"/>
    <mergeCell ref="A15:B15"/>
    <mergeCell ref="A16:B16"/>
    <mergeCell ref="S5:S7"/>
    <mergeCell ref="T5:T7"/>
    <mergeCell ref="U5:U7"/>
    <mergeCell ref="V5:V7"/>
    <mergeCell ref="C6:F6"/>
    <mergeCell ref="G6:K6"/>
    <mergeCell ref="L6:L7"/>
    <mergeCell ref="M6:M7"/>
    <mergeCell ref="A2:V2"/>
    <mergeCell ref="A3:V3"/>
    <mergeCell ref="A5:B7"/>
    <mergeCell ref="C5:K5"/>
    <mergeCell ref="L5:M5"/>
    <mergeCell ref="N5:N7"/>
    <mergeCell ref="O5:O7"/>
    <mergeCell ref="P5:P7"/>
    <mergeCell ref="Q5:Q7"/>
    <mergeCell ref="R5:R7"/>
  </mergeCells>
  <printOptions/>
  <pageMargins left="1.7716535433070868" right="0" top="0.984251968503937" bottom="0.984251968503937" header="0.5118110236220472" footer="0.5118110236220472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zoomScalePageLayoutView="0" workbookViewId="0" topLeftCell="H1">
      <selection activeCell="M1" sqref="M1"/>
    </sheetView>
  </sheetViews>
  <sheetFormatPr defaultColWidth="10.59765625" defaultRowHeight="15"/>
  <cols>
    <col min="1" max="1" width="38.59765625" style="55" customWidth="1"/>
    <col min="2" max="6" width="12.59765625" style="55" customWidth="1"/>
    <col min="7" max="7" width="10.59765625" style="55" customWidth="1"/>
    <col min="8" max="8" width="38.59765625" style="55" customWidth="1"/>
    <col min="9" max="13" width="12.59765625" style="55" customWidth="1"/>
    <col min="14" max="16384" width="10.59765625" style="55" customWidth="1"/>
  </cols>
  <sheetData>
    <row r="1" spans="1:13" s="160" customFormat="1" ht="19.5" customHeight="1">
      <c r="A1" s="1" t="s">
        <v>299</v>
      </c>
      <c r="L1" s="2"/>
      <c r="M1" s="2" t="s">
        <v>300</v>
      </c>
    </row>
    <row r="2" spans="1:13" ht="19.5" customHeight="1">
      <c r="A2" s="485" t="s">
        <v>301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ht="18" customHeight="1" thickBot="1">
      <c r="L3" s="201"/>
    </row>
    <row r="4" spans="1:13" ht="15.75" customHeight="1">
      <c r="A4" s="486" t="s">
        <v>302</v>
      </c>
      <c r="B4" s="489" t="s">
        <v>490</v>
      </c>
      <c r="C4" s="490"/>
      <c r="D4" s="490"/>
      <c r="E4" s="490"/>
      <c r="F4" s="490"/>
      <c r="H4" s="486" t="s">
        <v>303</v>
      </c>
      <c r="I4" s="492" t="s">
        <v>491</v>
      </c>
      <c r="J4" s="493"/>
      <c r="K4" s="493"/>
      <c r="L4" s="493"/>
      <c r="M4" s="493"/>
    </row>
    <row r="5" spans="1:13" ht="15.75" customHeight="1">
      <c r="A5" s="487"/>
      <c r="B5" s="491"/>
      <c r="C5" s="491"/>
      <c r="D5" s="491"/>
      <c r="E5" s="491"/>
      <c r="F5" s="491"/>
      <c r="H5" s="487"/>
      <c r="I5" s="494"/>
      <c r="J5" s="495"/>
      <c r="K5" s="495"/>
      <c r="L5" s="495"/>
      <c r="M5" s="495"/>
    </row>
    <row r="6" spans="1:13" ht="15.75" customHeight="1">
      <c r="A6" s="488"/>
      <c r="B6" s="62" t="s">
        <v>311</v>
      </c>
      <c r="C6" s="60" t="s">
        <v>312</v>
      </c>
      <c r="D6" s="60" t="s">
        <v>313</v>
      </c>
      <c r="E6" s="60" t="s">
        <v>314</v>
      </c>
      <c r="F6" s="61" t="s">
        <v>315</v>
      </c>
      <c r="H6" s="488"/>
      <c r="I6" s="62" t="s">
        <v>311</v>
      </c>
      <c r="J6" s="60" t="s">
        <v>312</v>
      </c>
      <c r="K6" s="60" t="s">
        <v>313</v>
      </c>
      <c r="L6" s="60" t="s">
        <v>314</v>
      </c>
      <c r="M6" s="61" t="s">
        <v>315</v>
      </c>
    </row>
    <row r="7" spans="1:13" ht="15.75" customHeight="1">
      <c r="A7" s="20" t="s">
        <v>69</v>
      </c>
      <c r="B7" s="21">
        <v>9391</v>
      </c>
      <c r="C7" s="21">
        <v>9440</v>
      </c>
      <c r="D7" s="21">
        <v>9584</v>
      </c>
      <c r="E7" s="21">
        <v>10068</v>
      </c>
      <c r="F7" s="21">
        <v>9976</v>
      </c>
      <c r="H7" s="20" t="s">
        <v>69</v>
      </c>
      <c r="I7" s="22">
        <v>802.6</v>
      </c>
      <c r="J7" s="22">
        <v>805.4</v>
      </c>
      <c r="K7" s="22">
        <v>817.8</v>
      </c>
      <c r="L7" s="22">
        <v>860.4</v>
      </c>
      <c r="M7" s="22">
        <v>854.3</v>
      </c>
    </row>
    <row r="8" spans="1:13" ht="15.75" customHeight="1">
      <c r="A8" s="163"/>
      <c r="B8" s="202"/>
      <c r="C8" s="202"/>
      <c r="D8" s="202"/>
      <c r="E8" s="202"/>
      <c r="F8" s="202"/>
      <c r="H8" s="163"/>
      <c r="I8" s="78"/>
      <c r="J8" s="203"/>
      <c r="K8" s="78"/>
      <c r="L8" s="78"/>
      <c r="M8" s="78"/>
    </row>
    <row r="9" spans="1:13" ht="15.75" customHeight="1">
      <c r="A9" s="231" t="s">
        <v>70</v>
      </c>
      <c r="B9" s="238">
        <v>2878</v>
      </c>
      <c r="C9" s="238">
        <v>2883</v>
      </c>
      <c r="D9" s="238">
        <v>2983</v>
      </c>
      <c r="E9" s="238">
        <v>3011</v>
      </c>
      <c r="F9" s="238">
        <v>3104</v>
      </c>
      <c r="H9" s="245" t="s">
        <v>70</v>
      </c>
      <c r="I9" s="246">
        <v>246</v>
      </c>
      <c r="J9" s="246">
        <v>246</v>
      </c>
      <c r="K9" s="246">
        <v>254.5</v>
      </c>
      <c r="L9" s="246">
        <v>257.3</v>
      </c>
      <c r="M9" s="246">
        <v>265.8</v>
      </c>
    </row>
    <row r="10" spans="1:13" ht="15.75" customHeight="1">
      <c r="A10" s="231" t="s">
        <v>71</v>
      </c>
      <c r="B10" s="238">
        <v>1496</v>
      </c>
      <c r="C10" s="238">
        <v>1436</v>
      </c>
      <c r="D10" s="238">
        <v>1478</v>
      </c>
      <c r="E10" s="238">
        <v>1555</v>
      </c>
      <c r="F10" s="238">
        <v>1568</v>
      </c>
      <c r="H10" s="245" t="s">
        <v>71</v>
      </c>
      <c r="I10" s="246">
        <v>127.9</v>
      </c>
      <c r="J10" s="246">
        <v>122.5</v>
      </c>
      <c r="K10" s="246">
        <v>126.1</v>
      </c>
      <c r="L10" s="246">
        <v>132.9</v>
      </c>
      <c r="M10" s="246">
        <v>134.3</v>
      </c>
    </row>
    <row r="11" spans="1:13" ht="15.75" customHeight="1">
      <c r="A11" s="231" t="s">
        <v>72</v>
      </c>
      <c r="B11" s="238">
        <v>1294</v>
      </c>
      <c r="C11" s="238">
        <v>1318</v>
      </c>
      <c r="D11" s="238">
        <v>1287</v>
      </c>
      <c r="E11" s="238">
        <v>1350</v>
      </c>
      <c r="F11" s="238">
        <v>1282</v>
      </c>
      <c r="H11" s="245" t="s">
        <v>72</v>
      </c>
      <c r="I11" s="246">
        <v>110.6</v>
      </c>
      <c r="J11" s="246">
        <v>112.4</v>
      </c>
      <c r="K11" s="246">
        <v>109.8</v>
      </c>
      <c r="L11" s="246">
        <v>115.4</v>
      </c>
      <c r="M11" s="246">
        <v>109.8</v>
      </c>
    </row>
    <row r="12" spans="1:13" ht="15.75" customHeight="1">
      <c r="A12" s="231" t="s">
        <v>73</v>
      </c>
      <c r="B12" s="238">
        <v>979</v>
      </c>
      <c r="C12" s="238">
        <v>920</v>
      </c>
      <c r="D12" s="238">
        <v>918</v>
      </c>
      <c r="E12" s="238">
        <v>934</v>
      </c>
      <c r="F12" s="238">
        <v>952</v>
      </c>
      <c r="H12" s="245" t="s">
        <v>73</v>
      </c>
      <c r="I12" s="246">
        <v>83.7</v>
      </c>
      <c r="J12" s="246">
        <v>78.5</v>
      </c>
      <c r="K12" s="246">
        <v>78.3</v>
      </c>
      <c r="L12" s="246">
        <v>79.8</v>
      </c>
      <c r="M12" s="246">
        <v>81.5</v>
      </c>
    </row>
    <row r="13" spans="1:13" ht="15.75" customHeight="1">
      <c r="A13" s="239" t="s">
        <v>74</v>
      </c>
      <c r="B13" s="238">
        <v>442</v>
      </c>
      <c r="C13" s="238">
        <v>426</v>
      </c>
      <c r="D13" s="238">
        <v>419</v>
      </c>
      <c r="E13" s="238">
        <v>460</v>
      </c>
      <c r="F13" s="238">
        <v>375</v>
      </c>
      <c r="H13" s="245" t="s">
        <v>74</v>
      </c>
      <c r="I13" s="246">
        <v>37.8</v>
      </c>
      <c r="J13" s="246">
        <v>36.3</v>
      </c>
      <c r="K13" s="246">
        <v>35.8</v>
      </c>
      <c r="L13" s="246">
        <v>39.3</v>
      </c>
      <c r="M13" s="246">
        <v>32.1</v>
      </c>
    </row>
    <row r="14" spans="1:13" ht="15.75" customHeight="1">
      <c r="A14" s="239"/>
      <c r="B14" s="240"/>
      <c r="C14" s="240"/>
      <c r="D14" s="238"/>
      <c r="E14" s="241"/>
      <c r="F14" s="241"/>
      <c r="H14" s="231"/>
      <c r="I14" s="247"/>
      <c r="J14" s="248"/>
      <c r="K14" s="249"/>
      <c r="L14" s="249"/>
      <c r="M14" s="249"/>
    </row>
    <row r="15" spans="1:13" ht="15.75" customHeight="1">
      <c r="A15" s="231" t="s">
        <v>75</v>
      </c>
      <c r="B15" s="238">
        <v>239</v>
      </c>
      <c r="C15" s="238">
        <v>276</v>
      </c>
      <c r="D15" s="238">
        <v>271</v>
      </c>
      <c r="E15" s="238">
        <v>303</v>
      </c>
      <c r="F15" s="238">
        <v>270</v>
      </c>
      <c r="H15" s="231" t="s">
        <v>75</v>
      </c>
      <c r="I15" s="246">
        <v>20.4</v>
      </c>
      <c r="J15" s="246">
        <v>23.5</v>
      </c>
      <c r="K15" s="246">
        <v>23.1</v>
      </c>
      <c r="L15" s="246">
        <v>25.9</v>
      </c>
      <c r="M15" s="246">
        <v>23.1</v>
      </c>
    </row>
    <row r="16" spans="1:13" ht="15.75" customHeight="1">
      <c r="A16" s="231" t="s">
        <v>76</v>
      </c>
      <c r="B16" s="238">
        <v>199</v>
      </c>
      <c r="C16" s="238">
        <v>230</v>
      </c>
      <c r="D16" s="238">
        <v>226</v>
      </c>
      <c r="E16" s="238">
        <v>240</v>
      </c>
      <c r="F16" s="238">
        <v>252</v>
      </c>
      <c r="H16" s="231" t="s">
        <v>76</v>
      </c>
      <c r="I16" s="246">
        <v>17</v>
      </c>
      <c r="J16" s="246">
        <v>19.6</v>
      </c>
      <c r="K16" s="246">
        <v>19.3</v>
      </c>
      <c r="L16" s="246">
        <v>20.5</v>
      </c>
      <c r="M16" s="246">
        <v>21.6</v>
      </c>
    </row>
    <row r="17" spans="1:13" ht="15.75" customHeight="1">
      <c r="A17" s="231" t="s">
        <v>77</v>
      </c>
      <c r="B17" s="238">
        <v>156</v>
      </c>
      <c r="C17" s="238">
        <v>126</v>
      </c>
      <c r="D17" s="238">
        <v>134</v>
      </c>
      <c r="E17" s="238">
        <v>143</v>
      </c>
      <c r="F17" s="238">
        <v>136</v>
      </c>
      <c r="H17" s="231" t="s">
        <v>77</v>
      </c>
      <c r="I17" s="246">
        <v>13.3</v>
      </c>
      <c r="J17" s="246">
        <v>10.7</v>
      </c>
      <c r="K17" s="246">
        <v>11.4</v>
      </c>
      <c r="L17" s="246">
        <v>12.2</v>
      </c>
      <c r="M17" s="246">
        <v>11.6</v>
      </c>
    </row>
    <row r="18" spans="1:13" ht="15.75" customHeight="1">
      <c r="A18" s="239" t="s">
        <v>78</v>
      </c>
      <c r="B18" s="238">
        <v>121</v>
      </c>
      <c r="C18" s="238">
        <v>124</v>
      </c>
      <c r="D18" s="238">
        <v>127</v>
      </c>
      <c r="E18" s="238">
        <v>133</v>
      </c>
      <c r="F18" s="238">
        <v>121</v>
      </c>
      <c r="H18" s="231" t="s">
        <v>78</v>
      </c>
      <c r="I18" s="246">
        <v>10.3</v>
      </c>
      <c r="J18" s="246">
        <v>10.6</v>
      </c>
      <c r="K18" s="246">
        <v>10.8</v>
      </c>
      <c r="L18" s="246">
        <v>11.4</v>
      </c>
      <c r="M18" s="246">
        <v>10.4</v>
      </c>
    </row>
    <row r="19" spans="1:13" ht="15.75" customHeight="1">
      <c r="A19" s="231" t="s">
        <v>79</v>
      </c>
      <c r="B19" s="238">
        <v>107</v>
      </c>
      <c r="C19" s="238">
        <v>159</v>
      </c>
      <c r="D19" s="238">
        <v>134</v>
      </c>
      <c r="E19" s="238">
        <v>147</v>
      </c>
      <c r="F19" s="238">
        <v>149</v>
      </c>
      <c r="H19" s="231" t="s">
        <v>79</v>
      </c>
      <c r="I19" s="246">
        <v>9.1</v>
      </c>
      <c r="J19" s="246">
        <v>13.6</v>
      </c>
      <c r="K19" s="246">
        <v>11.4</v>
      </c>
      <c r="L19" s="246">
        <v>12.6</v>
      </c>
      <c r="M19" s="246">
        <v>12.8</v>
      </c>
    </row>
    <row r="20" spans="1:13" ht="15.75" customHeight="1">
      <c r="A20" s="231"/>
      <c r="B20" s="241"/>
      <c r="C20" s="241"/>
      <c r="D20" s="238"/>
      <c r="E20" s="241"/>
      <c r="F20" s="241"/>
      <c r="H20" s="231"/>
      <c r="I20" s="247"/>
      <c r="J20" s="248"/>
      <c r="K20" s="249"/>
      <c r="L20" s="249"/>
      <c r="M20" s="249"/>
    </row>
    <row r="21" spans="1:13" ht="15.75" customHeight="1">
      <c r="A21" s="231" t="s">
        <v>80</v>
      </c>
      <c r="B21" s="238">
        <v>107</v>
      </c>
      <c r="C21" s="238">
        <v>128</v>
      </c>
      <c r="D21" s="238">
        <v>128</v>
      </c>
      <c r="E21" s="238">
        <v>134</v>
      </c>
      <c r="F21" s="238">
        <v>136</v>
      </c>
      <c r="H21" s="231" t="s">
        <v>80</v>
      </c>
      <c r="I21" s="246">
        <v>9.1</v>
      </c>
      <c r="J21" s="246">
        <v>10.9</v>
      </c>
      <c r="K21" s="246">
        <v>10.9</v>
      </c>
      <c r="L21" s="246">
        <v>11.5</v>
      </c>
      <c r="M21" s="246">
        <v>11.6</v>
      </c>
    </row>
    <row r="22" spans="1:13" ht="15.75" customHeight="1">
      <c r="A22" s="231" t="s">
        <v>81</v>
      </c>
      <c r="B22" s="238">
        <v>80</v>
      </c>
      <c r="C22" s="238">
        <v>63</v>
      </c>
      <c r="D22" s="238">
        <v>79</v>
      </c>
      <c r="E22" s="238">
        <v>95</v>
      </c>
      <c r="F22" s="238">
        <v>117</v>
      </c>
      <c r="H22" s="231" t="s">
        <v>81</v>
      </c>
      <c r="I22" s="246">
        <v>6.8</v>
      </c>
      <c r="J22" s="246">
        <v>5.4</v>
      </c>
      <c r="K22" s="246">
        <v>6.7</v>
      </c>
      <c r="L22" s="246">
        <v>8.1</v>
      </c>
      <c r="M22" s="246">
        <v>10</v>
      </c>
    </row>
    <row r="23" spans="1:13" ht="15.75" customHeight="1">
      <c r="A23" s="231" t="s">
        <v>82</v>
      </c>
      <c r="B23" s="238">
        <v>74</v>
      </c>
      <c r="C23" s="238">
        <v>86</v>
      </c>
      <c r="D23" s="238">
        <v>65</v>
      </c>
      <c r="E23" s="238">
        <v>84</v>
      </c>
      <c r="F23" s="238">
        <v>74</v>
      </c>
      <c r="H23" s="231" t="s">
        <v>82</v>
      </c>
      <c r="I23" s="246">
        <v>6.3</v>
      </c>
      <c r="J23" s="246">
        <v>7.3</v>
      </c>
      <c r="K23" s="246">
        <v>5.5</v>
      </c>
      <c r="L23" s="246">
        <v>7.2</v>
      </c>
      <c r="M23" s="246">
        <v>6.3</v>
      </c>
    </row>
    <row r="24" spans="1:13" ht="15.75" customHeight="1">
      <c r="A24" s="231" t="s">
        <v>83</v>
      </c>
      <c r="B24" s="238">
        <v>69</v>
      </c>
      <c r="C24" s="238">
        <v>65</v>
      </c>
      <c r="D24" s="238">
        <v>65</v>
      </c>
      <c r="E24" s="238">
        <v>111</v>
      </c>
      <c r="F24" s="238">
        <v>102</v>
      </c>
      <c r="H24" s="231" t="s">
        <v>83</v>
      </c>
      <c r="I24" s="246">
        <v>5.9</v>
      </c>
      <c r="J24" s="246">
        <v>5.5</v>
      </c>
      <c r="K24" s="246">
        <v>5.5</v>
      </c>
      <c r="L24" s="246">
        <v>9.5</v>
      </c>
      <c r="M24" s="246">
        <v>8.7</v>
      </c>
    </row>
    <row r="25" spans="1:13" ht="15.75" customHeight="1">
      <c r="A25" s="231" t="s">
        <v>84</v>
      </c>
      <c r="B25" s="238">
        <v>59</v>
      </c>
      <c r="C25" s="238">
        <v>38</v>
      </c>
      <c r="D25" s="238">
        <v>43</v>
      </c>
      <c r="E25" s="238">
        <v>42</v>
      </c>
      <c r="F25" s="238">
        <v>37</v>
      </c>
      <c r="H25" s="231" t="s">
        <v>84</v>
      </c>
      <c r="I25" s="246">
        <v>5</v>
      </c>
      <c r="J25" s="246">
        <v>3.2</v>
      </c>
      <c r="K25" s="246">
        <v>3.7</v>
      </c>
      <c r="L25" s="246">
        <v>3.6</v>
      </c>
      <c r="M25" s="246">
        <v>3.2</v>
      </c>
    </row>
    <row r="26" spans="1:13" ht="15.75" customHeight="1">
      <c r="A26" s="231"/>
      <c r="B26" s="241"/>
      <c r="C26" s="241"/>
      <c r="D26" s="238"/>
      <c r="E26" s="241"/>
      <c r="F26" s="241"/>
      <c r="H26" s="231"/>
      <c r="I26" s="249"/>
      <c r="J26" s="248"/>
      <c r="K26" s="249"/>
      <c r="L26" s="249"/>
      <c r="M26" s="249"/>
    </row>
    <row r="27" spans="1:13" ht="15.75" customHeight="1">
      <c r="A27" s="231" t="s">
        <v>85</v>
      </c>
      <c r="B27" s="238">
        <v>57</v>
      </c>
      <c r="C27" s="238">
        <v>56</v>
      </c>
      <c r="D27" s="238">
        <v>50</v>
      </c>
      <c r="E27" s="238">
        <v>66</v>
      </c>
      <c r="F27" s="238">
        <v>53</v>
      </c>
      <c r="H27" s="231" t="s">
        <v>85</v>
      </c>
      <c r="I27" s="246">
        <v>4.9</v>
      </c>
      <c r="J27" s="246">
        <v>4.8</v>
      </c>
      <c r="K27" s="246">
        <v>4.3</v>
      </c>
      <c r="L27" s="246">
        <v>5.6</v>
      </c>
      <c r="M27" s="246">
        <v>4.5</v>
      </c>
    </row>
    <row r="28" spans="1:13" ht="15.75" customHeight="1">
      <c r="A28" s="231" t="s">
        <v>86</v>
      </c>
      <c r="B28" s="238">
        <v>41</v>
      </c>
      <c r="C28" s="238">
        <v>47</v>
      </c>
      <c r="D28" s="238">
        <v>53</v>
      </c>
      <c r="E28" s="238">
        <v>59</v>
      </c>
      <c r="F28" s="238">
        <v>61</v>
      </c>
      <c r="H28" s="231" t="s">
        <v>86</v>
      </c>
      <c r="I28" s="246">
        <v>3.5</v>
      </c>
      <c r="J28" s="246">
        <v>4</v>
      </c>
      <c r="K28" s="246">
        <v>4.5</v>
      </c>
      <c r="L28" s="246">
        <v>5</v>
      </c>
      <c r="M28" s="246">
        <v>5.2</v>
      </c>
    </row>
    <row r="29" spans="1:13" ht="15.75" customHeight="1">
      <c r="A29" s="231" t="s">
        <v>87</v>
      </c>
      <c r="B29" s="238">
        <v>37</v>
      </c>
      <c r="C29" s="238">
        <v>46</v>
      </c>
      <c r="D29" s="238">
        <v>56</v>
      </c>
      <c r="E29" s="238">
        <v>52</v>
      </c>
      <c r="F29" s="238">
        <v>57</v>
      </c>
      <c r="H29" s="231" t="s">
        <v>87</v>
      </c>
      <c r="I29" s="246">
        <v>3.2</v>
      </c>
      <c r="J29" s="246">
        <v>3.9</v>
      </c>
      <c r="K29" s="246">
        <v>4.8</v>
      </c>
      <c r="L29" s="246">
        <v>4.4</v>
      </c>
      <c r="M29" s="246">
        <v>4.9</v>
      </c>
    </row>
    <row r="30" spans="1:13" ht="15.75" customHeight="1">
      <c r="A30" s="231" t="s">
        <v>88</v>
      </c>
      <c r="B30" s="238">
        <v>36</v>
      </c>
      <c r="C30" s="238">
        <v>43</v>
      </c>
      <c r="D30" s="238">
        <v>43</v>
      </c>
      <c r="E30" s="238">
        <v>41</v>
      </c>
      <c r="F30" s="238">
        <v>38</v>
      </c>
      <c r="H30" s="231" t="s">
        <v>88</v>
      </c>
      <c r="I30" s="246">
        <v>3.1</v>
      </c>
      <c r="J30" s="246">
        <v>3.7</v>
      </c>
      <c r="K30" s="246">
        <v>3.7</v>
      </c>
      <c r="L30" s="246">
        <v>3.5</v>
      </c>
      <c r="M30" s="246">
        <v>3.3</v>
      </c>
    </row>
    <row r="31" spans="1:13" ht="15.75" customHeight="1">
      <c r="A31" s="231" t="s">
        <v>89</v>
      </c>
      <c r="B31" s="238">
        <v>36</v>
      </c>
      <c r="C31" s="238">
        <v>38</v>
      </c>
      <c r="D31" s="238">
        <v>44</v>
      </c>
      <c r="E31" s="238">
        <v>34</v>
      </c>
      <c r="F31" s="238">
        <v>32</v>
      </c>
      <c r="H31" s="231" t="s">
        <v>89</v>
      </c>
      <c r="I31" s="246">
        <v>3.1</v>
      </c>
      <c r="J31" s="246">
        <v>3.2</v>
      </c>
      <c r="K31" s="246">
        <v>3.8</v>
      </c>
      <c r="L31" s="246">
        <v>2.9</v>
      </c>
      <c r="M31" s="246">
        <v>2.7</v>
      </c>
    </row>
    <row r="32" spans="1:13" ht="15.75" customHeight="1">
      <c r="A32" s="231"/>
      <c r="B32" s="241"/>
      <c r="C32" s="241"/>
      <c r="D32" s="238"/>
      <c r="E32" s="241"/>
      <c r="F32" s="241"/>
      <c r="H32" s="231"/>
      <c r="I32" s="249"/>
      <c r="J32" s="248"/>
      <c r="K32" s="249"/>
      <c r="L32" s="249"/>
      <c r="M32" s="249"/>
    </row>
    <row r="33" spans="1:13" ht="15.75" customHeight="1">
      <c r="A33" s="239" t="s">
        <v>90</v>
      </c>
      <c r="B33" s="238">
        <v>31</v>
      </c>
      <c r="C33" s="238">
        <v>31</v>
      </c>
      <c r="D33" s="238">
        <v>27</v>
      </c>
      <c r="E33" s="238">
        <v>34</v>
      </c>
      <c r="F33" s="238">
        <v>34</v>
      </c>
      <c r="H33" s="231" t="s">
        <v>90</v>
      </c>
      <c r="I33" s="246">
        <v>2.6</v>
      </c>
      <c r="J33" s="246">
        <v>2.6</v>
      </c>
      <c r="K33" s="246">
        <v>2.3</v>
      </c>
      <c r="L33" s="246">
        <v>2.9</v>
      </c>
      <c r="M33" s="246">
        <v>2.9</v>
      </c>
    </row>
    <row r="34" spans="1:13" ht="15.75" customHeight="1">
      <c r="A34" s="231" t="s">
        <v>91</v>
      </c>
      <c r="B34" s="238">
        <v>28</v>
      </c>
      <c r="C34" s="238">
        <v>28</v>
      </c>
      <c r="D34" s="238">
        <v>21</v>
      </c>
      <c r="E34" s="238">
        <v>26</v>
      </c>
      <c r="F34" s="238">
        <v>28</v>
      </c>
      <c r="H34" s="231" t="s">
        <v>91</v>
      </c>
      <c r="I34" s="246">
        <v>2.4</v>
      </c>
      <c r="J34" s="246">
        <v>2.4</v>
      </c>
      <c r="K34" s="246">
        <v>1.8</v>
      </c>
      <c r="L34" s="246">
        <v>2.2</v>
      </c>
      <c r="M34" s="246">
        <v>2.4</v>
      </c>
    </row>
    <row r="35" spans="1:13" ht="15.75" customHeight="1">
      <c r="A35" s="231" t="s">
        <v>92</v>
      </c>
      <c r="B35" s="238">
        <v>27</v>
      </c>
      <c r="C35" s="238">
        <v>36</v>
      </c>
      <c r="D35" s="238">
        <v>31</v>
      </c>
      <c r="E35" s="238">
        <v>24</v>
      </c>
      <c r="F35" s="238">
        <v>32</v>
      </c>
      <c r="H35" s="231" t="s">
        <v>92</v>
      </c>
      <c r="I35" s="246">
        <v>2.3</v>
      </c>
      <c r="J35" s="246">
        <v>3.1</v>
      </c>
      <c r="K35" s="246">
        <v>2.6</v>
      </c>
      <c r="L35" s="246">
        <v>2.1</v>
      </c>
      <c r="M35" s="246">
        <v>2.7</v>
      </c>
    </row>
    <row r="36" spans="1:13" ht="15.75" customHeight="1">
      <c r="A36" s="239" t="s">
        <v>93</v>
      </c>
      <c r="B36" s="238">
        <v>25</v>
      </c>
      <c r="C36" s="238">
        <v>26</v>
      </c>
      <c r="D36" s="238">
        <v>29</v>
      </c>
      <c r="E36" s="238">
        <v>18</v>
      </c>
      <c r="F36" s="238">
        <v>14</v>
      </c>
      <c r="H36" s="231" t="s">
        <v>93</v>
      </c>
      <c r="I36" s="246">
        <v>2.1</v>
      </c>
      <c r="J36" s="246">
        <v>2.2</v>
      </c>
      <c r="K36" s="246">
        <v>2.5</v>
      </c>
      <c r="L36" s="246">
        <v>1.5</v>
      </c>
      <c r="M36" s="246">
        <v>1.2</v>
      </c>
    </row>
    <row r="37" spans="1:13" ht="15.75" customHeight="1">
      <c r="A37" s="231" t="s">
        <v>94</v>
      </c>
      <c r="B37" s="238">
        <v>23</v>
      </c>
      <c r="C37" s="238">
        <v>28</v>
      </c>
      <c r="D37" s="238">
        <v>21</v>
      </c>
      <c r="E37" s="238">
        <v>31</v>
      </c>
      <c r="F37" s="238">
        <v>24</v>
      </c>
      <c r="H37" s="231" t="s">
        <v>94</v>
      </c>
      <c r="I37" s="246">
        <v>2</v>
      </c>
      <c r="J37" s="246">
        <v>2.4</v>
      </c>
      <c r="K37" s="246">
        <v>1.8</v>
      </c>
      <c r="L37" s="246">
        <v>2.6</v>
      </c>
      <c r="M37" s="246">
        <v>2.1</v>
      </c>
    </row>
    <row r="38" spans="1:13" ht="15.75" customHeight="1">
      <c r="A38" s="231"/>
      <c r="B38" s="241"/>
      <c r="C38" s="241"/>
      <c r="D38" s="238"/>
      <c r="E38" s="241"/>
      <c r="F38" s="241"/>
      <c r="H38" s="231"/>
      <c r="I38" s="249"/>
      <c r="J38" s="248"/>
      <c r="K38" s="249"/>
      <c r="L38" s="249"/>
      <c r="M38" s="249"/>
    </row>
    <row r="39" spans="1:13" ht="15.75" customHeight="1">
      <c r="A39" s="231" t="s">
        <v>95</v>
      </c>
      <c r="B39" s="238">
        <v>16</v>
      </c>
      <c r="C39" s="238">
        <v>17</v>
      </c>
      <c r="D39" s="238">
        <v>10</v>
      </c>
      <c r="E39" s="238">
        <v>14</v>
      </c>
      <c r="F39" s="238">
        <v>21</v>
      </c>
      <c r="H39" s="231" t="s">
        <v>95</v>
      </c>
      <c r="I39" s="246">
        <v>1.4</v>
      </c>
      <c r="J39" s="246">
        <v>1.5</v>
      </c>
      <c r="K39" s="246">
        <v>0.9</v>
      </c>
      <c r="L39" s="246">
        <v>1.2</v>
      </c>
      <c r="M39" s="246">
        <v>1.8</v>
      </c>
    </row>
    <row r="40" spans="1:13" ht="15.75" customHeight="1">
      <c r="A40" s="231" t="s">
        <v>96</v>
      </c>
      <c r="B40" s="238">
        <v>15</v>
      </c>
      <c r="C40" s="238">
        <v>12</v>
      </c>
      <c r="D40" s="238">
        <v>14</v>
      </c>
      <c r="E40" s="238">
        <v>18</v>
      </c>
      <c r="F40" s="238">
        <v>18</v>
      </c>
      <c r="H40" s="231" t="s">
        <v>96</v>
      </c>
      <c r="I40" s="246">
        <v>1.3</v>
      </c>
      <c r="J40" s="246">
        <v>1</v>
      </c>
      <c r="K40" s="246">
        <v>1.2</v>
      </c>
      <c r="L40" s="246">
        <v>1.5</v>
      </c>
      <c r="M40" s="246">
        <v>1.5</v>
      </c>
    </row>
    <row r="41" spans="1:13" ht="15.75" customHeight="1">
      <c r="A41" s="231" t="s">
        <v>97</v>
      </c>
      <c r="B41" s="238">
        <v>12</v>
      </c>
      <c r="C41" s="238">
        <v>16</v>
      </c>
      <c r="D41" s="238">
        <v>11</v>
      </c>
      <c r="E41" s="238">
        <v>15</v>
      </c>
      <c r="F41" s="238">
        <v>11</v>
      </c>
      <c r="H41" s="231" t="s">
        <v>97</v>
      </c>
      <c r="I41" s="246">
        <v>1</v>
      </c>
      <c r="J41" s="246">
        <v>1.4</v>
      </c>
      <c r="K41" s="246">
        <v>0.9</v>
      </c>
      <c r="L41" s="246">
        <v>1.3</v>
      </c>
      <c r="M41" s="246">
        <v>0.9</v>
      </c>
    </row>
    <row r="42" spans="1:13" ht="15.75" customHeight="1">
      <c r="A42" s="231" t="s">
        <v>98</v>
      </c>
      <c r="B42" s="238">
        <v>8</v>
      </c>
      <c r="C42" s="238">
        <v>16</v>
      </c>
      <c r="D42" s="238">
        <v>18</v>
      </c>
      <c r="E42" s="238">
        <v>16</v>
      </c>
      <c r="F42" s="238">
        <v>18</v>
      </c>
      <c r="H42" s="231" t="s">
        <v>98</v>
      </c>
      <c r="I42" s="246">
        <v>0.7</v>
      </c>
      <c r="J42" s="246">
        <v>1.4</v>
      </c>
      <c r="K42" s="246">
        <v>1.5</v>
      </c>
      <c r="L42" s="246">
        <v>1.4</v>
      </c>
      <c r="M42" s="246">
        <v>1.5</v>
      </c>
    </row>
    <row r="43" spans="1:13" ht="15.75" customHeight="1">
      <c r="A43" s="231" t="s">
        <v>99</v>
      </c>
      <c r="B43" s="238">
        <v>7</v>
      </c>
      <c r="C43" s="238">
        <v>1</v>
      </c>
      <c r="D43" s="238">
        <v>1</v>
      </c>
      <c r="E43" s="238">
        <v>18</v>
      </c>
      <c r="F43" s="238">
        <v>3</v>
      </c>
      <c r="H43" s="231" t="s">
        <v>99</v>
      </c>
      <c r="I43" s="246">
        <v>0.6</v>
      </c>
      <c r="J43" s="246">
        <v>0.1</v>
      </c>
      <c r="K43" s="246">
        <v>0.1</v>
      </c>
      <c r="L43" s="246">
        <v>1.5</v>
      </c>
      <c r="M43" s="246">
        <v>0.3</v>
      </c>
    </row>
    <row r="44" spans="1:13" ht="15.75" customHeight="1">
      <c r="A44" s="231"/>
      <c r="B44" s="241"/>
      <c r="C44" s="241"/>
      <c r="D44" s="238"/>
      <c r="E44" s="241"/>
      <c r="F44" s="241"/>
      <c r="H44" s="231"/>
      <c r="I44" s="249"/>
      <c r="J44" s="248"/>
      <c r="K44" s="249"/>
      <c r="L44" s="249"/>
      <c r="M44" s="249"/>
    </row>
    <row r="45" spans="1:13" ht="15.75" customHeight="1">
      <c r="A45" s="231" t="s">
        <v>100</v>
      </c>
      <c r="B45" s="238">
        <v>6</v>
      </c>
      <c r="C45" s="238">
        <v>12</v>
      </c>
      <c r="D45" s="238">
        <v>20</v>
      </c>
      <c r="E45" s="238">
        <v>12</v>
      </c>
      <c r="F45" s="238">
        <v>8</v>
      </c>
      <c r="H45" s="231" t="s">
        <v>100</v>
      </c>
      <c r="I45" s="246">
        <v>0.5</v>
      </c>
      <c r="J45" s="246">
        <v>1</v>
      </c>
      <c r="K45" s="246">
        <v>1.7</v>
      </c>
      <c r="L45" s="246">
        <v>1</v>
      </c>
      <c r="M45" s="246">
        <v>0.7</v>
      </c>
    </row>
    <row r="46" spans="1:13" ht="15.75" customHeight="1">
      <c r="A46" s="231" t="s">
        <v>101</v>
      </c>
      <c r="B46" s="238">
        <v>6</v>
      </c>
      <c r="C46" s="238">
        <v>8</v>
      </c>
      <c r="D46" s="238">
        <v>13</v>
      </c>
      <c r="E46" s="238">
        <v>6</v>
      </c>
      <c r="F46" s="238">
        <v>12</v>
      </c>
      <c r="H46" s="231" t="s">
        <v>101</v>
      </c>
      <c r="I46" s="246">
        <v>0.5</v>
      </c>
      <c r="J46" s="246">
        <v>0.7</v>
      </c>
      <c r="K46" s="246">
        <v>1.1</v>
      </c>
      <c r="L46" s="246">
        <v>0.5</v>
      </c>
      <c r="M46" s="246">
        <v>1</v>
      </c>
    </row>
    <row r="47" spans="1:13" ht="15.75" customHeight="1">
      <c r="A47" s="239" t="s">
        <v>102</v>
      </c>
      <c r="B47" s="238">
        <v>6</v>
      </c>
      <c r="C47" s="238">
        <v>6</v>
      </c>
      <c r="D47" s="238">
        <v>7</v>
      </c>
      <c r="E47" s="238">
        <v>8</v>
      </c>
      <c r="F47" s="238">
        <v>7</v>
      </c>
      <c r="H47" s="231" t="s">
        <v>102</v>
      </c>
      <c r="I47" s="246">
        <v>0.5</v>
      </c>
      <c r="J47" s="246">
        <v>0.5</v>
      </c>
      <c r="K47" s="246">
        <v>0.6</v>
      </c>
      <c r="L47" s="246">
        <v>0.7</v>
      </c>
      <c r="M47" s="246">
        <v>0.6</v>
      </c>
    </row>
    <row r="48" spans="1:13" ht="15.75" customHeight="1">
      <c r="A48" s="231" t="s">
        <v>103</v>
      </c>
      <c r="B48" s="238">
        <v>3</v>
      </c>
      <c r="C48" s="238">
        <v>3</v>
      </c>
      <c r="D48" s="238">
        <v>2</v>
      </c>
      <c r="E48" s="238">
        <v>4</v>
      </c>
      <c r="F48" s="238">
        <v>3</v>
      </c>
      <c r="H48" s="231" t="s">
        <v>103</v>
      </c>
      <c r="I48" s="246">
        <v>0.3</v>
      </c>
      <c r="J48" s="246">
        <v>0.3</v>
      </c>
      <c r="K48" s="246">
        <v>0.2</v>
      </c>
      <c r="L48" s="246">
        <v>0.3</v>
      </c>
      <c r="M48" s="246">
        <v>0.3</v>
      </c>
    </row>
    <row r="49" spans="1:13" ht="15.75" customHeight="1">
      <c r="A49" s="231" t="s">
        <v>113</v>
      </c>
      <c r="B49" s="238">
        <v>2</v>
      </c>
      <c r="C49" s="238">
        <v>4</v>
      </c>
      <c r="D49" s="238">
        <v>1</v>
      </c>
      <c r="E49" s="238">
        <v>3</v>
      </c>
      <c r="F49" s="238">
        <v>2</v>
      </c>
      <c r="H49" s="231" t="s">
        <v>104</v>
      </c>
      <c r="I49" s="246">
        <v>0.2</v>
      </c>
      <c r="J49" s="246">
        <v>0.3</v>
      </c>
      <c r="K49" s="246">
        <v>0.1</v>
      </c>
      <c r="L49" s="246">
        <v>0.3</v>
      </c>
      <c r="M49" s="246">
        <v>0.2</v>
      </c>
    </row>
    <row r="50" spans="1:13" ht="15.75" customHeight="1">
      <c r="A50" s="231"/>
      <c r="B50" s="241"/>
      <c r="C50" s="241"/>
      <c r="D50" s="238"/>
      <c r="E50" s="241"/>
      <c r="F50" s="241"/>
      <c r="H50" s="231"/>
      <c r="I50" s="249"/>
      <c r="J50" s="248"/>
      <c r="K50" s="249"/>
      <c r="L50" s="249"/>
      <c r="M50" s="249"/>
    </row>
    <row r="51" spans="1:13" ht="15.75" customHeight="1">
      <c r="A51" s="231" t="s">
        <v>105</v>
      </c>
      <c r="B51" s="238">
        <v>2</v>
      </c>
      <c r="C51" s="238">
        <v>1</v>
      </c>
      <c r="D51" s="238">
        <v>8</v>
      </c>
      <c r="E51" s="238">
        <v>9</v>
      </c>
      <c r="F51" s="238">
        <v>3</v>
      </c>
      <c r="H51" s="231" t="s">
        <v>105</v>
      </c>
      <c r="I51" s="246">
        <v>0.2</v>
      </c>
      <c r="J51" s="246">
        <v>0.1</v>
      </c>
      <c r="K51" s="246">
        <v>0.7</v>
      </c>
      <c r="L51" s="246">
        <v>0.8</v>
      </c>
      <c r="M51" s="246">
        <v>0.3</v>
      </c>
    </row>
    <row r="52" spans="1:13" ht="15.75" customHeight="1">
      <c r="A52" s="239" t="s">
        <v>106</v>
      </c>
      <c r="B52" s="238">
        <v>1</v>
      </c>
      <c r="C52" s="238" t="s">
        <v>15</v>
      </c>
      <c r="D52" s="238" t="s">
        <v>15</v>
      </c>
      <c r="E52" s="238" t="s">
        <v>15</v>
      </c>
      <c r="F52" s="238" t="s">
        <v>15</v>
      </c>
      <c r="H52" s="231" t="s">
        <v>114</v>
      </c>
      <c r="I52" s="246">
        <v>0.1</v>
      </c>
      <c r="J52" s="246" t="s">
        <v>15</v>
      </c>
      <c r="K52" s="246" t="s">
        <v>15</v>
      </c>
      <c r="L52" s="246" t="s">
        <v>15</v>
      </c>
      <c r="M52" s="246" t="s">
        <v>15</v>
      </c>
    </row>
    <row r="53" spans="1:13" ht="15.75" customHeight="1">
      <c r="A53" s="231" t="s">
        <v>107</v>
      </c>
      <c r="B53" s="238" t="s">
        <v>15</v>
      </c>
      <c r="C53" s="238" t="s">
        <v>15</v>
      </c>
      <c r="D53" s="238" t="s">
        <v>15</v>
      </c>
      <c r="E53" s="238" t="s">
        <v>15</v>
      </c>
      <c r="F53" s="238" t="s">
        <v>15</v>
      </c>
      <c r="H53" s="231" t="s">
        <v>107</v>
      </c>
      <c r="I53" s="246" t="s">
        <v>15</v>
      </c>
      <c r="J53" s="246" t="s">
        <v>15</v>
      </c>
      <c r="K53" s="246" t="s">
        <v>15</v>
      </c>
      <c r="L53" s="246" t="s">
        <v>15</v>
      </c>
      <c r="M53" s="246" t="s">
        <v>15</v>
      </c>
    </row>
    <row r="54" spans="1:13" ht="15.75" customHeight="1">
      <c r="A54" s="231" t="s">
        <v>115</v>
      </c>
      <c r="B54" s="238" t="s">
        <v>15</v>
      </c>
      <c r="C54" s="238" t="s">
        <v>15</v>
      </c>
      <c r="D54" s="238" t="s">
        <v>15</v>
      </c>
      <c r="E54" s="238" t="s">
        <v>15</v>
      </c>
      <c r="F54" s="238" t="s">
        <v>15</v>
      </c>
      <c r="H54" s="230" t="s">
        <v>115</v>
      </c>
      <c r="I54" s="250" t="s">
        <v>15</v>
      </c>
      <c r="J54" s="246" t="s">
        <v>15</v>
      </c>
      <c r="K54" s="246" t="s">
        <v>15</v>
      </c>
      <c r="L54" s="246" t="s">
        <v>15</v>
      </c>
      <c r="M54" s="246" t="s">
        <v>15</v>
      </c>
    </row>
    <row r="55" spans="1:13" ht="15.75" customHeight="1">
      <c r="A55" s="231" t="s">
        <v>108</v>
      </c>
      <c r="B55" s="238" t="s">
        <v>15</v>
      </c>
      <c r="C55" s="238">
        <v>1</v>
      </c>
      <c r="D55" s="238">
        <v>1</v>
      </c>
      <c r="E55" s="238">
        <v>2</v>
      </c>
      <c r="F55" s="238" t="s">
        <v>15</v>
      </c>
      <c r="H55" s="231" t="s">
        <v>108</v>
      </c>
      <c r="I55" s="246" t="s">
        <v>15</v>
      </c>
      <c r="J55" s="246">
        <v>0.1</v>
      </c>
      <c r="K55" s="246">
        <v>0.1</v>
      </c>
      <c r="L55" s="246">
        <v>0.2</v>
      </c>
      <c r="M55" s="246" t="s">
        <v>15</v>
      </c>
    </row>
    <row r="56" spans="1:13" ht="15.75" customHeight="1">
      <c r="A56" s="231"/>
      <c r="B56" s="218"/>
      <c r="C56" s="218"/>
      <c r="D56" s="238"/>
      <c r="E56" s="218"/>
      <c r="F56" s="218"/>
      <c r="H56" s="231"/>
      <c r="I56" s="247"/>
      <c r="J56" s="251"/>
      <c r="K56" s="218"/>
      <c r="L56" s="218"/>
      <c r="M56" s="218"/>
    </row>
    <row r="57" spans="1:13" ht="15.75" customHeight="1">
      <c r="A57" s="242"/>
      <c r="B57" s="240"/>
      <c r="C57" s="240"/>
      <c r="D57" s="243"/>
      <c r="E57" s="240"/>
      <c r="F57" s="240"/>
      <c r="H57" s="206"/>
      <c r="I57" s="58"/>
      <c r="J57" s="171"/>
      <c r="K57" s="59"/>
      <c r="L57" s="59"/>
      <c r="M57" s="59"/>
    </row>
    <row r="58" spans="1:13" ht="15.75" customHeight="1">
      <c r="A58" s="23" t="s">
        <v>304</v>
      </c>
      <c r="B58" s="78"/>
      <c r="C58" s="78"/>
      <c r="D58" s="244"/>
      <c r="E58" s="78"/>
      <c r="F58" s="78"/>
      <c r="H58" s="23" t="s">
        <v>332</v>
      </c>
      <c r="I58" s="78"/>
      <c r="J58" s="205"/>
      <c r="K58" s="78"/>
      <c r="L58" s="78"/>
      <c r="M58" s="78"/>
    </row>
    <row r="59" spans="1:13" ht="15.75" customHeight="1">
      <c r="A59" s="163" t="s">
        <v>109</v>
      </c>
      <c r="B59" s="204">
        <v>22</v>
      </c>
      <c r="C59" s="204">
        <v>24</v>
      </c>
      <c r="D59" s="204">
        <v>25</v>
      </c>
      <c r="E59" s="204">
        <v>17</v>
      </c>
      <c r="F59" s="204">
        <v>12</v>
      </c>
      <c r="H59" s="231" t="s">
        <v>109</v>
      </c>
      <c r="I59" s="246">
        <v>1.9</v>
      </c>
      <c r="J59" s="246">
        <v>2</v>
      </c>
      <c r="K59" s="246">
        <v>2.1</v>
      </c>
      <c r="L59" s="246">
        <v>1.5</v>
      </c>
      <c r="M59" s="246">
        <v>1</v>
      </c>
    </row>
    <row r="60" spans="1:13" ht="15.75" customHeight="1">
      <c r="A60" s="163" t="s">
        <v>110</v>
      </c>
      <c r="B60" s="204">
        <v>531</v>
      </c>
      <c r="C60" s="204">
        <v>560</v>
      </c>
      <c r="D60" s="204">
        <v>510</v>
      </c>
      <c r="E60" s="204">
        <v>516</v>
      </c>
      <c r="F60" s="204">
        <v>539</v>
      </c>
      <c r="H60" s="231" t="s">
        <v>110</v>
      </c>
      <c r="I60" s="246">
        <v>45.4</v>
      </c>
      <c r="J60" s="246">
        <v>47.8</v>
      </c>
      <c r="K60" s="246">
        <v>43.5</v>
      </c>
      <c r="L60" s="246">
        <v>44.1</v>
      </c>
      <c r="M60" s="246">
        <v>46.2</v>
      </c>
    </row>
    <row r="61" spans="1:13" ht="15.75" customHeight="1">
      <c r="A61" s="163" t="s">
        <v>111</v>
      </c>
      <c r="B61" s="204">
        <v>518</v>
      </c>
      <c r="C61" s="204">
        <v>534</v>
      </c>
      <c r="D61" s="204">
        <v>571</v>
      </c>
      <c r="E61" s="204">
        <v>568</v>
      </c>
      <c r="F61" s="204">
        <v>590</v>
      </c>
      <c r="H61" s="231" t="s">
        <v>111</v>
      </c>
      <c r="I61" s="246">
        <v>44.3</v>
      </c>
      <c r="J61" s="246">
        <v>45.6</v>
      </c>
      <c r="K61" s="246">
        <v>48.7</v>
      </c>
      <c r="L61" s="246">
        <v>48.5</v>
      </c>
      <c r="M61" s="246">
        <v>50.5</v>
      </c>
    </row>
    <row r="62" spans="1:13" ht="15.75" customHeight="1">
      <c r="A62" s="163" t="s">
        <v>73</v>
      </c>
      <c r="B62" s="204">
        <v>979</v>
      </c>
      <c r="C62" s="204">
        <v>920</v>
      </c>
      <c r="D62" s="204">
        <v>918</v>
      </c>
      <c r="E62" s="204">
        <v>934</v>
      </c>
      <c r="F62" s="204">
        <v>952</v>
      </c>
      <c r="H62" s="231" t="s">
        <v>73</v>
      </c>
      <c r="I62" s="246">
        <v>83.7</v>
      </c>
      <c r="J62" s="246">
        <v>78.5</v>
      </c>
      <c r="K62" s="246">
        <v>78.3</v>
      </c>
      <c r="L62" s="246">
        <v>79.8</v>
      </c>
      <c r="M62" s="246">
        <v>81.5</v>
      </c>
    </row>
    <row r="63" spans="1:13" ht="15.75" customHeight="1">
      <c r="A63" s="192" t="s">
        <v>112</v>
      </c>
      <c r="B63" s="204">
        <v>130</v>
      </c>
      <c r="C63" s="204">
        <v>140</v>
      </c>
      <c r="D63" s="204">
        <v>115</v>
      </c>
      <c r="E63" s="204">
        <v>125</v>
      </c>
      <c r="F63" s="204">
        <v>93</v>
      </c>
      <c r="G63" s="59"/>
      <c r="H63" s="231" t="s">
        <v>112</v>
      </c>
      <c r="I63" s="246">
        <v>11.1</v>
      </c>
      <c r="J63" s="246">
        <v>11.9</v>
      </c>
      <c r="K63" s="246">
        <v>9.8</v>
      </c>
      <c r="L63" s="246">
        <v>10.7</v>
      </c>
      <c r="M63" s="246">
        <v>8</v>
      </c>
    </row>
    <row r="64" spans="1:13" ht="15" customHeight="1">
      <c r="A64" s="55" t="s">
        <v>331</v>
      </c>
      <c r="B64" s="207"/>
      <c r="C64" s="207"/>
      <c r="D64" s="207"/>
      <c r="E64" s="207"/>
      <c r="F64" s="207"/>
      <c r="G64" s="59"/>
      <c r="H64" s="207"/>
      <c r="I64" s="207"/>
      <c r="J64" s="207"/>
      <c r="K64" s="207"/>
      <c r="L64" s="207"/>
      <c r="M64" s="207"/>
    </row>
    <row r="65" spans="1:13" ht="15" customHeight="1">
      <c r="A65" s="55" t="s">
        <v>116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</sheetData>
  <sheetProtection/>
  <mergeCells count="5">
    <mergeCell ref="A2:M2"/>
    <mergeCell ref="A4:A6"/>
    <mergeCell ref="B4:F5"/>
    <mergeCell ref="H4:H6"/>
    <mergeCell ref="I4:M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zoomScale="75" zoomScaleNormal="75" zoomScalePageLayoutView="0" workbookViewId="0" topLeftCell="AA1">
      <selection activeCell="AJ1" sqref="AJ1"/>
    </sheetView>
  </sheetViews>
  <sheetFormatPr defaultColWidth="10.59765625" defaultRowHeight="15"/>
  <cols>
    <col min="1" max="1" width="12.09765625" style="55" customWidth="1"/>
    <col min="2" max="2" width="10.59765625" style="55" customWidth="1"/>
    <col min="3" max="3" width="9.19921875" style="55" customWidth="1"/>
    <col min="4" max="5" width="8.59765625" style="55" customWidth="1"/>
    <col min="6" max="6" width="9.19921875" style="55" customWidth="1"/>
    <col min="7" max="15" width="8.59765625" style="55" customWidth="1"/>
    <col min="16" max="16" width="10.19921875" style="55" customWidth="1"/>
    <col min="17" max="21" width="8.59765625" style="55" customWidth="1"/>
    <col min="22" max="24" width="10.59765625" style="55" customWidth="1"/>
    <col min="25" max="34" width="9.09765625" style="55" customWidth="1"/>
    <col min="35" max="35" width="12.3984375" style="55" customWidth="1"/>
    <col min="36" max="36" width="10.09765625" style="55" customWidth="1"/>
    <col min="37" max="16384" width="10.59765625" style="55" customWidth="1"/>
  </cols>
  <sheetData>
    <row r="1" spans="1:36" s="160" customFormat="1" ht="19.5" customHeight="1">
      <c r="A1" s="1" t="s">
        <v>289</v>
      </c>
      <c r="AJ1" s="2" t="s">
        <v>290</v>
      </c>
    </row>
    <row r="2" spans="1:36" ht="19.5" customHeight="1">
      <c r="A2" s="450" t="s">
        <v>316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"/>
      <c r="S2" s="4"/>
      <c r="T2" s="4"/>
      <c r="U2" s="4"/>
      <c r="V2" s="450" t="s">
        <v>291</v>
      </c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215"/>
    </row>
    <row r="3" spans="1:35" ht="18" customHeight="1" thickBo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 t="s">
        <v>117</v>
      </c>
      <c r="V3" s="58"/>
      <c r="X3" s="57"/>
      <c r="Z3" s="57"/>
      <c r="AB3" s="57"/>
      <c r="AD3" s="57"/>
      <c r="AF3" s="57"/>
      <c r="AG3" s="57"/>
      <c r="AH3" s="57"/>
      <c r="AI3" s="58" t="s">
        <v>0</v>
      </c>
    </row>
    <row r="4" spans="1:35" ht="19.5" customHeight="1">
      <c r="A4" s="451" t="s">
        <v>317</v>
      </c>
      <c r="B4" s="556"/>
      <c r="C4" s="463" t="s">
        <v>492</v>
      </c>
      <c r="D4" s="463" t="s">
        <v>493</v>
      </c>
      <c r="E4" s="463" t="s">
        <v>118</v>
      </c>
      <c r="F4" s="463" t="s">
        <v>119</v>
      </c>
      <c r="G4" s="460" t="s">
        <v>333</v>
      </c>
      <c r="H4" s="460" t="s">
        <v>334</v>
      </c>
      <c r="I4" s="460" t="s">
        <v>335</v>
      </c>
      <c r="J4" s="460" t="s">
        <v>137</v>
      </c>
      <c r="K4" s="463" t="s">
        <v>138</v>
      </c>
      <c r="L4" s="463" t="s">
        <v>139</v>
      </c>
      <c r="M4" s="463" t="s">
        <v>120</v>
      </c>
      <c r="N4" s="460" t="s">
        <v>140</v>
      </c>
      <c r="O4" s="460" t="s">
        <v>141</v>
      </c>
      <c r="P4" s="547" t="s">
        <v>142</v>
      </c>
      <c r="U4" s="78"/>
      <c r="V4" s="529" t="s">
        <v>143</v>
      </c>
      <c r="W4" s="452"/>
      <c r="X4" s="457" t="s">
        <v>349</v>
      </c>
      <c r="Y4" s="458"/>
      <c r="Z4" s="458"/>
      <c r="AA4" s="459"/>
      <c r="AB4" s="547" t="s">
        <v>320</v>
      </c>
      <c r="AC4" s="548"/>
      <c r="AD4" s="547" t="s">
        <v>350</v>
      </c>
      <c r="AE4" s="548"/>
      <c r="AF4" s="547" t="s">
        <v>351</v>
      </c>
      <c r="AG4" s="548"/>
      <c r="AH4" s="460" t="s">
        <v>144</v>
      </c>
      <c r="AI4" s="543" t="s">
        <v>321</v>
      </c>
    </row>
    <row r="5" spans="1:35" ht="19.5" customHeight="1">
      <c r="A5" s="557"/>
      <c r="B5" s="558"/>
      <c r="C5" s="464"/>
      <c r="D5" s="464"/>
      <c r="E5" s="561"/>
      <c r="F5" s="464"/>
      <c r="G5" s="561"/>
      <c r="H5" s="461"/>
      <c r="I5" s="461"/>
      <c r="J5" s="461"/>
      <c r="K5" s="464"/>
      <c r="L5" s="464"/>
      <c r="M5" s="464"/>
      <c r="N5" s="461"/>
      <c r="O5" s="461"/>
      <c r="P5" s="551"/>
      <c r="U5" s="78"/>
      <c r="V5" s="491"/>
      <c r="W5" s="488"/>
      <c r="X5" s="545" t="s">
        <v>121</v>
      </c>
      <c r="Y5" s="546"/>
      <c r="Z5" s="545" t="s">
        <v>122</v>
      </c>
      <c r="AA5" s="546"/>
      <c r="AB5" s="549"/>
      <c r="AC5" s="550"/>
      <c r="AD5" s="549"/>
      <c r="AE5" s="550"/>
      <c r="AF5" s="549"/>
      <c r="AG5" s="550"/>
      <c r="AH5" s="542"/>
      <c r="AI5" s="544"/>
    </row>
    <row r="6" spans="1:35" ht="19.5" customHeight="1">
      <c r="A6" s="559"/>
      <c r="B6" s="560"/>
      <c r="C6" s="465"/>
      <c r="D6" s="465"/>
      <c r="E6" s="562"/>
      <c r="F6" s="465"/>
      <c r="G6" s="562"/>
      <c r="H6" s="462"/>
      <c r="I6" s="462"/>
      <c r="J6" s="462"/>
      <c r="K6" s="465"/>
      <c r="L6" s="465"/>
      <c r="M6" s="465"/>
      <c r="N6" s="462"/>
      <c r="O6" s="462"/>
      <c r="P6" s="552"/>
      <c r="U6" s="78"/>
      <c r="V6" s="563" t="s">
        <v>352</v>
      </c>
      <c r="W6" s="500"/>
      <c r="X6" s="190"/>
      <c r="Y6" s="164">
        <v>46524</v>
      </c>
      <c r="Z6" s="59"/>
      <c r="AA6" s="164">
        <v>22142</v>
      </c>
      <c r="AB6" s="59"/>
      <c r="AC6" s="164">
        <v>23701</v>
      </c>
      <c r="AD6" s="59"/>
      <c r="AE6" s="164">
        <v>295543</v>
      </c>
      <c r="AF6" s="59"/>
      <c r="AG6" s="164">
        <v>56018</v>
      </c>
      <c r="AH6" s="164">
        <v>22</v>
      </c>
      <c r="AI6" s="164">
        <v>26</v>
      </c>
    </row>
    <row r="7" spans="1:35" ht="19.5" customHeight="1">
      <c r="A7" s="479" t="s">
        <v>336</v>
      </c>
      <c r="B7" s="480"/>
      <c r="C7" s="255">
        <v>231</v>
      </c>
      <c r="D7" s="247">
        <v>14</v>
      </c>
      <c r="E7" s="247">
        <v>44</v>
      </c>
      <c r="F7" s="247">
        <v>26</v>
      </c>
      <c r="G7" s="247">
        <v>8</v>
      </c>
      <c r="H7" s="247">
        <v>13</v>
      </c>
      <c r="I7" s="247">
        <v>1</v>
      </c>
      <c r="J7" s="247">
        <v>5</v>
      </c>
      <c r="K7" s="247">
        <v>106</v>
      </c>
      <c r="L7" s="247" t="s">
        <v>15</v>
      </c>
      <c r="M7" s="247">
        <v>8</v>
      </c>
      <c r="N7" s="247">
        <v>1</v>
      </c>
      <c r="O7" s="247">
        <v>2</v>
      </c>
      <c r="P7" s="247">
        <v>3</v>
      </c>
      <c r="U7" s="78"/>
      <c r="V7" s="539">
        <v>13</v>
      </c>
      <c r="W7" s="540"/>
      <c r="X7" s="172"/>
      <c r="Y7" s="164">
        <v>45792</v>
      </c>
      <c r="Z7" s="59"/>
      <c r="AA7" s="164">
        <v>23972</v>
      </c>
      <c r="AB7" s="59"/>
      <c r="AC7" s="164">
        <v>21471</v>
      </c>
      <c r="AD7" s="59"/>
      <c r="AE7" s="164">
        <v>308477</v>
      </c>
      <c r="AF7" s="59"/>
      <c r="AG7" s="164">
        <v>69795</v>
      </c>
      <c r="AH7" s="164">
        <v>11</v>
      </c>
      <c r="AI7" s="164">
        <v>21</v>
      </c>
    </row>
    <row r="8" spans="1:35" ht="19.5" customHeight="1">
      <c r="A8" s="481" t="s">
        <v>497</v>
      </c>
      <c r="B8" s="454"/>
      <c r="C8" s="255">
        <v>246</v>
      </c>
      <c r="D8" s="247">
        <v>13</v>
      </c>
      <c r="E8" s="247">
        <v>43</v>
      </c>
      <c r="F8" s="247">
        <v>28</v>
      </c>
      <c r="G8" s="247">
        <v>7</v>
      </c>
      <c r="H8" s="247">
        <v>15</v>
      </c>
      <c r="I8" s="247">
        <v>1</v>
      </c>
      <c r="J8" s="247">
        <v>16</v>
      </c>
      <c r="K8" s="247">
        <v>106</v>
      </c>
      <c r="L8" s="247" t="s">
        <v>15</v>
      </c>
      <c r="M8" s="247">
        <v>10</v>
      </c>
      <c r="N8" s="247">
        <v>1</v>
      </c>
      <c r="O8" s="247">
        <v>3</v>
      </c>
      <c r="P8" s="247">
        <v>3</v>
      </c>
      <c r="U8" s="58"/>
      <c r="V8" s="539">
        <v>14</v>
      </c>
      <c r="W8" s="540"/>
      <c r="X8" s="172"/>
      <c r="Y8" s="164">
        <v>42435</v>
      </c>
      <c r="Z8" s="191"/>
      <c r="AA8" s="164">
        <v>23872</v>
      </c>
      <c r="AB8" s="191"/>
      <c r="AC8" s="164">
        <v>18281</v>
      </c>
      <c r="AD8" s="191"/>
      <c r="AE8" s="164">
        <v>283455</v>
      </c>
      <c r="AF8" s="191"/>
      <c r="AG8" s="164">
        <v>62994</v>
      </c>
      <c r="AH8" s="164">
        <v>10</v>
      </c>
      <c r="AI8" s="164">
        <v>14</v>
      </c>
    </row>
    <row r="9" spans="1:35" ht="19.5" customHeight="1">
      <c r="A9" s="481" t="s">
        <v>498</v>
      </c>
      <c r="B9" s="454"/>
      <c r="C9" s="255">
        <v>250</v>
      </c>
      <c r="D9" s="247">
        <v>13</v>
      </c>
      <c r="E9" s="247">
        <v>42</v>
      </c>
      <c r="F9" s="247">
        <v>27</v>
      </c>
      <c r="G9" s="247">
        <v>8</v>
      </c>
      <c r="H9" s="247">
        <v>16</v>
      </c>
      <c r="I9" s="247">
        <v>1</v>
      </c>
      <c r="J9" s="247">
        <v>17</v>
      </c>
      <c r="K9" s="247">
        <v>107</v>
      </c>
      <c r="L9" s="247" t="s">
        <v>15</v>
      </c>
      <c r="M9" s="247">
        <v>10</v>
      </c>
      <c r="N9" s="247">
        <v>1</v>
      </c>
      <c r="O9" s="247">
        <v>3</v>
      </c>
      <c r="P9" s="247">
        <v>5</v>
      </c>
      <c r="U9" s="58"/>
      <c r="V9" s="539">
        <v>15</v>
      </c>
      <c r="W9" s="540"/>
      <c r="X9" s="172"/>
      <c r="Y9" s="164">
        <v>11377</v>
      </c>
      <c r="Z9" s="191"/>
      <c r="AA9" s="164">
        <v>432</v>
      </c>
      <c r="AB9" s="191"/>
      <c r="AC9" s="164">
        <v>10789</v>
      </c>
      <c r="AD9" s="191"/>
      <c r="AE9" s="164">
        <v>288504</v>
      </c>
      <c r="AF9" s="191"/>
      <c r="AG9" s="164">
        <v>77375</v>
      </c>
      <c r="AH9" s="164">
        <v>12</v>
      </c>
      <c r="AI9" s="164">
        <v>7</v>
      </c>
    </row>
    <row r="10" spans="1:35" ht="19.5" customHeight="1">
      <c r="A10" s="481" t="s">
        <v>499</v>
      </c>
      <c r="B10" s="454"/>
      <c r="C10" s="255">
        <v>192</v>
      </c>
      <c r="D10" s="247">
        <v>8</v>
      </c>
      <c r="E10" s="247">
        <v>42</v>
      </c>
      <c r="F10" s="247">
        <v>29</v>
      </c>
      <c r="G10" s="247">
        <v>9</v>
      </c>
      <c r="H10" s="247">
        <v>11</v>
      </c>
      <c r="I10" s="247">
        <v>3</v>
      </c>
      <c r="J10" s="247">
        <v>13</v>
      </c>
      <c r="K10" s="247">
        <v>58</v>
      </c>
      <c r="L10" s="247">
        <v>1</v>
      </c>
      <c r="M10" s="247">
        <v>10</v>
      </c>
      <c r="N10" s="247">
        <v>1</v>
      </c>
      <c r="O10" s="247">
        <v>2</v>
      </c>
      <c r="P10" s="247">
        <v>5</v>
      </c>
      <c r="U10" s="58"/>
      <c r="V10" s="483">
        <v>16</v>
      </c>
      <c r="W10" s="541"/>
      <c r="X10" s="25"/>
      <c r="Y10" s="11">
        <f>SUM(Y12:Y16)</f>
        <v>11761</v>
      </c>
      <c r="Z10" s="27"/>
      <c r="AA10" s="11">
        <f>SUM(AA12:AA16)</f>
        <v>254</v>
      </c>
      <c r="AB10" s="27"/>
      <c r="AC10" s="11">
        <f>SUM(AC12:AC16)</f>
        <v>11375</v>
      </c>
      <c r="AD10" s="27"/>
      <c r="AE10" s="11">
        <f>SUM(AE12:AE16)</f>
        <v>279180</v>
      </c>
      <c r="AF10" s="27"/>
      <c r="AG10" s="11">
        <f>SUM(AG12:AG16)</f>
        <v>86133</v>
      </c>
      <c r="AH10" s="11">
        <f>SUM(AH12:AH16)</f>
        <v>24</v>
      </c>
      <c r="AI10" s="11">
        <f>SUM(AI12:AI16)</f>
        <v>36</v>
      </c>
    </row>
    <row r="11" spans="1:35" ht="19.5" customHeight="1">
      <c r="A11" s="483" t="s">
        <v>500</v>
      </c>
      <c r="B11" s="484"/>
      <c r="C11" s="394">
        <f aca="true" t="shared" si="0" ref="C11:P11">SUM(C13:C17)</f>
        <v>142</v>
      </c>
      <c r="D11" s="10">
        <f t="shared" si="0"/>
        <v>8</v>
      </c>
      <c r="E11" s="10">
        <f t="shared" si="0"/>
        <v>40</v>
      </c>
      <c r="F11" s="10">
        <f t="shared" si="0"/>
        <v>29</v>
      </c>
      <c r="G11" s="10">
        <f t="shared" si="0"/>
        <v>8</v>
      </c>
      <c r="H11" s="10">
        <f t="shared" si="0"/>
        <v>13</v>
      </c>
      <c r="I11" s="10">
        <f t="shared" si="0"/>
        <v>3</v>
      </c>
      <c r="J11" s="10">
        <f t="shared" si="0"/>
        <v>12</v>
      </c>
      <c r="K11" s="10">
        <f t="shared" si="0"/>
        <v>58</v>
      </c>
      <c r="L11" s="10">
        <f t="shared" si="0"/>
        <v>1</v>
      </c>
      <c r="M11" s="10">
        <f t="shared" si="0"/>
        <v>10</v>
      </c>
      <c r="N11" s="10">
        <f t="shared" si="0"/>
        <v>1</v>
      </c>
      <c r="O11" s="10">
        <f t="shared" si="0"/>
        <v>2</v>
      </c>
      <c r="P11" s="10">
        <f t="shared" si="0"/>
        <v>6</v>
      </c>
      <c r="Q11" s="263"/>
      <c r="U11" s="58"/>
      <c r="V11" s="228"/>
      <c r="W11" s="256"/>
      <c r="X11" s="276"/>
      <c r="Y11" s="236"/>
      <c r="Z11" s="262"/>
      <c r="AA11" s="236"/>
      <c r="AB11" s="262"/>
      <c r="AC11" s="236"/>
      <c r="AD11" s="262"/>
      <c r="AE11" s="236"/>
      <c r="AF11" s="262"/>
      <c r="AG11" s="236"/>
      <c r="AH11" s="236"/>
      <c r="AI11" s="236"/>
    </row>
    <row r="12" spans="1:35" ht="19.5" customHeight="1">
      <c r="A12" s="228"/>
      <c r="B12" s="256"/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U12" s="17"/>
      <c r="V12" s="535" t="s">
        <v>123</v>
      </c>
      <c r="W12" s="536"/>
      <c r="X12" s="276"/>
      <c r="Y12" s="277">
        <v>2390</v>
      </c>
      <c r="Z12" s="262"/>
      <c r="AA12" s="277">
        <v>52</v>
      </c>
      <c r="AB12" s="262"/>
      <c r="AC12" s="277">
        <v>2328</v>
      </c>
      <c r="AD12" s="262"/>
      <c r="AE12" s="277">
        <v>36847</v>
      </c>
      <c r="AF12" s="262"/>
      <c r="AG12" s="277">
        <v>6098</v>
      </c>
      <c r="AH12" s="277">
        <v>4</v>
      </c>
      <c r="AI12" s="278">
        <v>9</v>
      </c>
    </row>
    <row r="13" spans="1:35" ht="19.5" customHeight="1">
      <c r="A13" s="535" t="s">
        <v>308</v>
      </c>
      <c r="B13" s="536"/>
      <c r="C13" s="395">
        <f>SUM(D13:P13)</f>
        <v>37</v>
      </c>
      <c r="D13" s="228">
        <v>2</v>
      </c>
      <c r="E13" s="228">
        <v>6</v>
      </c>
      <c r="F13" s="228">
        <v>4</v>
      </c>
      <c r="G13" s="228">
        <v>1</v>
      </c>
      <c r="H13" s="228">
        <v>2</v>
      </c>
      <c r="I13" s="234" t="s">
        <v>15</v>
      </c>
      <c r="J13" s="234">
        <v>3</v>
      </c>
      <c r="K13" s="228">
        <v>12</v>
      </c>
      <c r="L13" s="234" t="s">
        <v>15</v>
      </c>
      <c r="M13" s="234">
        <v>4</v>
      </c>
      <c r="N13" s="234" t="s">
        <v>15</v>
      </c>
      <c r="O13" s="234">
        <v>1</v>
      </c>
      <c r="P13" s="234">
        <v>2</v>
      </c>
      <c r="U13" s="78"/>
      <c r="V13" s="535" t="s">
        <v>292</v>
      </c>
      <c r="W13" s="536"/>
      <c r="X13" s="276"/>
      <c r="Y13" s="277">
        <v>2736</v>
      </c>
      <c r="Z13" s="262"/>
      <c r="AA13" s="277">
        <v>37</v>
      </c>
      <c r="AB13" s="262"/>
      <c r="AC13" s="277">
        <v>2666</v>
      </c>
      <c r="AD13" s="262"/>
      <c r="AE13" s="277">
        <v>58842</v>
      </c>
      <c r="AF13" s="262"/>
      <c r="AG13" s="277">
        <v>12620</v>
      </c>
      <c r="AH13" s="278">
        <v>4</v>
      </c>
      <c r="AI13" s="278">
        <v>1</v>
      </c>
    </row>
    <row r="14" spans="1:35" ht="19.5" customHeight="1">
      <c r="A14" s="535" t="s">
        <v>292</v>
      </c>
      <c r="B14" s="536"/>
      <c r="C14" s="395">
        <f>SUM(D14:P14)</f>
        <v>40</v>
      </c>
      <c r="D14" s="228">
        <v>2</v>
      </c>
      <c r="E14" s="228">
        <v>7</v>
      </c>
      <c r="F14" s="228">
        <v>3</v>
      </c>
      <c r="G14" s="228">
        <v>2</v>
      </c>
      <c r="H14" s="228">
        <v>3</v>
      </c>
      <c r="I14" s="234">
        <v>1</v>
      </c>
      <c r="J14" s="234">
        <v>3</v>
      </c>
      <c r="K14" s="228">
        <v>15</v>
      </c>
      <c r="L14" s="234">
        <v>1</v>
      </c>
      <c r="M14" s="234">
        <v>2</v>
      </c>
      <c r="N14" s="234" t="s">
        <v>15</v>
      </c>
      <c r="O14" s="234" t="s">
        <v>15</v>
      </c>
      <c r="P14" s="234">
        <v>1</v>
      </c>
      <c r="U14" s="58"/>
      <c r="V14" s="535" t="s">
        <v>293</v>
      </c>
      <c r="W14" s="536"/>
      <c r="X14" s="276"/>
      <c r="Y14" s="277">
        <v>1525</v>
      </c>
      <c r="Z14" s="262"/>
      <c r="AA14" s="277">
        <v>70</v>
      </c>
      <c r="AB14" s="262"/>
      <c r="AC14" s="277">
        <v>1440</v>
      </c>
      <c r="AD14" s="262"/>
      <c r="AE14" s="277">
        <v>38224</v>
      </c>
      <c r="AF14" s="262"/>
      <c r="AG14" s="277">
        <v>5437</v>
      </c>
      <c r="AH14" s="278">
        <v>2</v>
      </c>
      <c r="AI14" s="278">
        <v>9</v>
      </c>
    </row>
    <row r="15" spans="1:35" ht="19.5" customHeight="1">
      <c r="A15" s="535" t="s">
        <v>293</v>
      </c>
      <c r="B15" s="536"/>
      <c r="C15" s="395">
        <f>SUM(D15:P15)</f>
        <v>38</v>
      </c>
      <c r="D15" s="228">
        <v>2</v>
      </c>
      <c r="E15" s="228">
        <v>11</v>
      </c>
      <c r="F15" s="228">
        <v>2</v>
      </c>
      <c r="G15" s="228">
        <v>1</v>
      </c>
      <c r="H15" s="228">
        <v>3</v>
      </c>
      <c r="I15" s="234" t="s">
        <v>15</v>
      </c>
      <c r="J15" s="234">
        <v>2</v>
      </c>
      <c r="K15" s="228">
        <v>14</v>
      </c>
      <c r="L15" s="234" t="s">
        <v>15</v>
      </c>
      <c r="M15" s="234" t="s">
        <v>15</v>
      </c>
      <c r="N15" s="234" t="s">
        <v>15</v>
      </c>
      <c r="O15" s="234">
        <v>1</v>
      </c>
      <c r="P15" s="234">
        <v>2</v>
      </c>
      <c r="U15" s="58"/>
      <c r="V15" s="535" t="s">
        <v>294</v>
      </c>
      <c r="W15" s="536"/>
      <c r="X15" s="276"/>
      <c r="Y15" s="277">
        <v>554</v>
      </c>
      <c r="Z15" s="262"/>
      <c r="AA15" s="277">
        <v>11</v>
      </c>
      <c r="AB15" s="262"/>
      <c r="AC15" s="277">
        <v>530</v>
      </c>
      <c r="AD15" s="262"/>
      <c r="AE15" s="277">
        <v>24117</v>
      </c>
      <c r="AF15" s="262"/>
      <c r="AG15" s="277">
        <v>2151</v>
      </c>
      <c r="AH15" s="278">
        <v>3</v>
      </c>
      <c r="AI15" s="278">
        <v>7</v>
      </c>
    </row>
    <row r="16" spans="1:35" ht="19.5" customHeight="1">
      <c r="A16" s="535" t="s">
        <v>294</v>
      </c>
      <c r="B16" s="536"/>
      <c r="C16" s="395">
        <f>SUM(D16:P16)</f>
        <v>27</v>
      </c>
      <c r="D16" s="228">
        <v>1</v>
      </c>
      <c r="E16" s="228">
        <v>3</v>
      </c>
      <c r="F16" s="228">
        <v>4</v>
      </c>
      <c r="G16" s="234" t="s">
        <v>15</v>
      </c>
      <c r="H16" s="228">
        <v>2</v>
      </c>
      <c r="I16" s="234" t="s">
        <v>15</v>
      </c>
      <c r="J16" s="234">
        <v>2</v>
      </c>
      <c r="K16" s="228">
        <v>12</v>
      </c>
      <c r="L16" s="234" t="s">
        <v>15</v>
      </c>
      <c r="M16" s="234">
        <v>3</v>
      </c>
      <c r="N16" s="234" t="s">
        <v>15</v>
      </c>
      <c r="O16" s="234" t="s">
        <v>15</v>
      </c>
      <c r="P16" s="234" t="s">
        <v>15</v>
      </c>
      <c r="U16" s="58"/>
      <c r="V16" s="537" t="s">
        <v>295</v>
      </c>
      <c r="W16" s="538"/>
      <c r="X16" s="279"/>
      <c r="Y16" s="280">
        <v>4556</v>
      </c>
      <c r="Z16" s="281"/>
      <c r="AA16" s="280">
        <v>84</v>
      </c>
      <c r="AB16" s="281"/>
      <c r="AC16" s="280">
        <v>4411</v>
      </c>
      <c r="AD16" s="281"/>
      <c r="AE16" s="280">
        <v>121150</v>
      </c>
      <c r="AF16" s="281"/>
      <c r="AG16" s="280">
        <v>59827</v>
      </c>
      <c r="AH16" s="280">
        <v>11</v>
      </c>
      <c r="AI16" s="282">
        <v>10</v>
      </c>
    </row>
    <row r="17" spans="1:35" ht="19.5" customHeight="1">
      <c r="A17" s="537" t="s">
        <v>295</v>
      </c>
      <c r="B17" s="538"/>
      <c r="C17" s="396">
        <f>SUM(H18)</f>
        <v>0</v>
      </c>
      <c r="D17" s="257">
        <v>1</v>
      </c>
      <c r="E17" s="257">
        <v>13</v>
      </c>
      <c r="F17" s="257">
        <v>16</v>
      </c>
      <c r="G17" s="257">
        <v>4</v>
      </c>
      <c r="H17" s="257">
        <v>3</v>
      </c>
      <c r="I17" s="258">
        <v>2</v>
      </c>
      <c r="J17" s="257">
        <v>2</v>
      </c>
      <c r="K17" s="257">
        <v>5</v>
      </c>
      <c r="L17" s="259" t="s">
        <v>15</v>
      </c>
      <c r="M17" s="259">
        <v>1</v>
      </c>
      <c r="N17" s="259">
        <v>1</v>
      </c>
      <c r="O17" s="259" t="s">
        <v>15</v>
      </c>
      <c r="P17" s="258">
        <v>1</v>
      </c>
      <c r="U17" s="58"/>
      <c r="V17" s="283" t="s">
        <v>353</v>
      </c>
      <c r="W17" s="261"/>
      <c r="X17" s="262"/>
      <c r="Y17" s="277"/>
      <c r="Z17" s="262"/>
      <c r="AA17" s="277"/>
      <c r="AB17" s="262"/>
      <c r="AC17" s="277"/>
      <c r="AD17" s="262"/>
      <c r="AE17" s="277"/>
      <c r="AF17" s="262"/>
      <c r="AG17" s="277"/>
      <c r="AH17" s="277"/>
      <c r="AI17" s="277"/>
    </row>
    <row r="18" spans="1:35" ht="15" customHeight="1">
      <c r="A18" s="260" t="s">
        <v>145</v>
      </c>
      <c r="B18" s="261"/>
      <c r="C18" s="228"/>
      <c r="D18" s="228"/>
      <c r="E18" s="228"/>
      <c r="F18" s="228"/>
      <c r="G18" s="234"/>
      <c r="H18" s="228"/>
      <c r="I18" s="234"/>
      <c r="J18" s="228"/>
      <c r="K18" s="234"/>
      <c r="L18" s="228"/>
      <c r="M18" s="234"/>
      <c r="N18" s="234"/>
      <c r="O18" s="234"/>
      <c r="P18" s="234"/>
      <c r="Q18" s="58"/>
      <c r="R18" s="58"/>
      <c r="S18" s="58"/>
      <c r="T18" s="58"/>
      <c r="U18" s="58"/>
      <c r="V18" s="260" t="s">
        <v>146</v>
      </c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</row>
    <row r="19" spans="1:35" ht="15" customHeight="1">
      <c r="A19" s="260" t="s">
        <v>147</v>
      </c>
      <c r="B19" s="262"/>
      <c r="C19" s="228"/>
      <c r="D19" s="228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58"/>
      <c r="R19" s="58"/>
      <c r="S19" s="58"/>
      <c r="T19" s="58"/>
      <c r="U19" s="58"/>
      <c r="V19" s="234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</row>
    <row r="20" spans="2:35" ht="15" customHeight="1">
      <c r="B20" s="59"/>
      <c r="C20" s="75"/>
      <c r="D20" s="7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234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</row>
    <row r="21" spans="22:36" ht="15" customHeight="1">
      <c r="V21" s="58"/>
      <c r="Y21" s="59"/>
      <c r="Z21" s="164"/>
      <c r="AA21" s="59"/>
      <c r="AB21" s="164"/>
      <c r="AC21" s="59"/>
      <c r="AD21" s="164"/>
      <c r="AE21" s="59"/>
      <c r="AF21" s="164"/>
      <c r="AG21" s="59"/>
      <c r="AH21" s="164"/>
      <c r="AI21" s="170"/>
      <c r="AJ21" s="170"/>
    </row>
    <row r="22" spans="22:36" ht="15" customHeight="1">
      <c r="V22" s="58"/>
      <c r="Y22" s="59"/>
      <c r="Z22" s="164"/>
      <c r="AA22" s="59"/>
      <c r="AB22" s="164"/>
      <c r="AC22" s="59"/>
      <c r="AD22" s="164"/>
      <c r="AE22" s="59"/>
      <c r="AF22" s="164"/>
      <c r="AG22" s="59"/>
      <c r="AH22" s="164"/>
      <c r="AI22" s="170"/>
      <c r="AJ22" s="164"/>
    </row>
    <row r="23" spans="1:36" ht="19.5" customHeight="1">
      <c r="A23" s="450" t="s">
        <v>296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"/>
      <c r="V23" s="58"/>
      <c r="Y23" s="59"/>
      <c r="Z23" s="78"/>
      <c r="AA23" s="59"/>
      <c r="AB23" s="78"/>
      <c r="AC23" s="59"/>
      <c r="AD23" s="78"/>
      <c r="AE23" s="59"/>
      <c r="AF23" s="78"/>
      <c r="AG23" s="59"/>
      <c r="AH23" s="78"/>
      <c r="AI23" s="78"/>
      <c r="AJ23" s="78"/>
    </row>
    <row r="24" ht="18" customHeight="1" thickBot="1">
      <c r="V24" s="58"/>
    </row>
    <row r="25" spans="1:22" ht="18" customHeight="1">
      <c r="A25" s="452" t="s">
        <v>148</v>
      </c>
      <c r="B25" s="463" t="s">
        <v>124</v>
      </c>
      <c r="C25" s="463" t="s">
        <v>125</v>
      </c>
      <c r="D25" s="463" t="s">
        <v>126</v>
      </c>
      <c r="E25" s="460" t="s">
        <v>149</v>
      </c>
      <c r="F25" s="460" t="s">
        <v>150</v>
      </c>
      <c r="G25" s="460" t="s">
        <v>151</v>
      </c>
      <c r="H25" s="463" t="s">
        <v>127</v>
      </c>
      <c r="I25" s="463" t="s">
        <v>128</v>
      </c>
      <c r="J25" s="460" t="s">
        <v>152</v>
      </c>
      <c r="K25" s="463" t="s">
        <v>129</v>
      </c>
      <c r="L25" s="460" t="s">
        <v>153</v>
      </c>
      <c r="M25" s="463" t="s">
        <v>130</v>
      </c>
      <c r="N25" s="463" t="s">
        <v>131</v>
      </c>
      <c r="O25" s="547" t="s">
        <v>154</v>
      </c>
      <c r="P25" s="175"/>
      <c r="Q25" s="165"/>
      <c r="R25" s="165"/>
      <c r="S25" s="165"/>
      <c r="T25" s="165"/>
      <c r="U25" s="165"/>
      <c r="V25" s="58"/>
    </row>
    <row r="26" spans="1:22" ht="18" customHeight="1">
      <c r="A26" s="525"/>
      <c r="B26" s="464"/>
      <c r="C26" s="464"/>
      <c r="D26" s="464"/>
      <c r="E26" s="461"/>
      <c r="F26" s="461"/>
      <c r="G26" s="461"/>
      <c r="H26" s="464"/>
      <c r="I26" s="464"/>
      <c r="J26" s="461"/>
      <c r="K26" s="464"/>
      <c r="L26" s="461"/>
      <c r="M26" s="464"/>
      <c r="N26" s="464"/>
      <c r="O26" s="551"/>
      <c r="P26" s="161"/>
      <c r="Q26" s="165"/>
      <c r="R26" s="165"/>
      <c r="S26" s="165"/>
      <c r="T26" s="165"/>
      <c r="U26" s="165"/>
      <c r="V26" s="165"/>
    </row>
    <row r="27" spans="1:22" ht="18" customHeight="1">
      <c r="A27" s="533"/>
      <c r="B27" s="465"/>
      <c r="C27" s="465"/>
      <c r="D27" s="465"/>
      <c r="E27" s="462"/>
      <c r="F27" s="462"/>
      <c r="G27" s="462"/>
      <c r="H27" s="465"/>
      <c r="I27" s="465"/>
      <c r="J27" s="462"/>
      <c r="K27" s="465"/>
      <c r="L27" s="462"/>
      <c r="M27" s="465"/>
      <c r="N27" s="465"/>
      <c r="O27" s="552"/>
      <c r="P27" s="161"/>
      <c r="Q27" s="57"/>
      <c r="R27" s="57"/>
      <c r="S27" s="57"/>
      <c r="T27" s="57"/>
      <c r="V27" s="165"/>
    </row>
    <row r="28" spans="1:21" ht="18" customHeight="1">
      <c r="A28" s="264" t="s">
        <v>337</v>
      </c>
      <c r="B28" s="265">
        <v>10059</v>
      </c>
      <c r="C28" s="266">
        <v>558</v>
      </c>
      <c r="D28" s="266">
        <v>71</v>
      </c>
      <c r="E28" s="266" t="s">
        <v>15</v>
      </c>
      <c r="F28" s="266">
        <v>10526</v>
      </c>
      <c r="G28" s="266">
        <v>35</v>
      </c>
      <c r="H28" s="266">
        <v>130</v>
      </c>
      <c r="I28" s="266">
        <v>1009</v>
      </c>
      <c r="J28" s="266">
        <v>381</v>
      </c>
      <c r="K28" s="266">
        <v>1</v>
      </c>
      <c r="L28" s="266">
        <v>367</v>
      </c>
      <c r="M28" s="266">
        <v>1408</v>
      </c>
      <c r="N28" s="266">
        <v>2184</v>
      </c>
      <c r="O28" s="266">
        <v>1842</v>
      </c>
      <c r="P28" s="193"/>
      <c r="Q28" s="165"/>
      <c r="R28" s="165"/>
      <c r="S28" s="165"/>
      <c r="T28" s="165"/>
      <c r="U28" s="165"/>
    </row>
    <row r="29" spans="1:36" ht="18" customHeight="1">
      <c r="A29" s="267">
        <v>13</v>
      </c>
      <c r="B29" s="265">
        <v>10058</v>
      </c>
      <c r="C29" s="266">
        <v>546</v>
      </c>
      <c r="D29" s="266">
        <v>71</v>
      </c>
      <c r="E29" s="266" t="s">
        <v>15</v>
      </c>
      <c r="F29" s="266">
        <v>9944</v>
      </c>
      <c r="G29" s="266">
        <v>36</v>
      </c>
      <c r="H29" s="266">
        <v>128</v>
      </c>
      <c r="I29" s="266">
        <v>996</v>
      </c>
      <c r="J29" s="266">
        <v>375</v>
      </c>
      <c r="K29" s="266">
        <v>1</v>
      </c>
      <c r="L29" s="266">
        <v>362</v>
      </c>
      <c r="M29" s="266">
        <v>1412</v>
      </c>
      <c r="N29" s="266">
        <v>2211</v>
      </c>
      <c r="O29" s="266">
        <v>1851</v>
      </c>
      <c r="P29" s="193"/>
      <c r="U29" s="165"/>
      <c r="V29" s="165"/>
      <c r="W29" s="450" t="s">
        <v>155</v>
      </c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</row>
    <row r="30" spans="1:36" ht="18" customHeight="1" thickBot="1">
      <c r="A30" s="267">
        <v>14</v>
      </c>
      <c r="B30" s="265">
        <v>10121</v>
      </c>
      <c r="C30" s="266">
        <v>526</v>
      </c>
      <c r="D30" s="266">
        <v>70</v>
      </c>
      <c r="E30" s="266" t="s">
        <v>15</v>
      </c>
      <c r="F30" s="266">
        <v>10308</v>
      </c>
      <c r="G30" s="266">
        <v>36</v>
      </c>
      <c r="H30" s="266">
        <v>125</v>
      </c>
      <c r="I30" s="266">
        <v>977</v>
      </c>
      <c r="J30" s="266">
        <v>364</v>
      </c>
      <c r="K30" s="266">
        <v>1</v>
      </c>
      <c r="L30" s="266">
        <v>359</v>
      </c>
      <c r="M30" s="266">
        <v>1419</v>
      </c>
      <c r="N30" s="266">
        <v>2253</v>
      </c>
      <c r="O30" s="266">
        <v>1831</v>
      </c>
      <c r="P30" s="193"/>
      <c r="U30" s="165"/>
      <c r="V30" s="165"/>
      <c r="W30" s="252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47" t="s">
        <v>413</v>
      </c>
    </row>
    <row r="31" spans="1:36" ht="18" customHeight="1">
      <c r="A31" s="267">
        <v>15</v>
      </c>
      <c r="B31" s="266">
        <v>10133</v>
      </c>
      <c r="C31" s="266">
        <v>524</v>
      </c>
      <c r="D31" s="266">
        <v>70</v>
      </c>
      <c r="E31" s="266" t="s">
        <v>15</v>
      </c>
      <c r="F31" s="266">
        <v>10542</v>
      </c>
      <c r="G31" s="266">
        <v>33</v>
      </c>
      <c r="H31" s="266">
        <v>122</v>
      </c>
      <c r="I31" s="266">
        <v>968</v>
      </c>
      <c r="J31" s="266">
        <v>360</v>
      </c>
      <c r="K31" s="266">
        <v>2</v>
      </c>
      <c r="L31" s="266">
        <v>366</v>
      </c>
      <c r="M31" s="266">
        <v>1422</v>
      </c>
      <c r="N31" s="266">
        <v>2285</v>
      </c>
      <c r="O31" s="266">
        <v>1793</v>
      </c>
      <c r="P31" s="193"/>
      <c r="U31" s="165"/>
      <c r="V31" s="165"/>
      <c r="W31" s="529" t="s">
        <v>354</v>
      </c>
      <c r="X31" s="530"/>
      <c r="Y31" s="457" t="s">
        <v>297</v>
      </c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</row>
    <row r="32" spans="1:36" ht="18" customHeight="1">
      <c r="A32" s="268">
        <v>16</v>
      </c>
      <c r="B32" s="269">
        <v>9644</v>
      </c>
      <c r="C32" s="270">
        <v>472</v>
      </c>
      <c r="D32" s="270">
        <v>69</v>
      </c>
      <c r="E32" s="270" t="s">
        <v>15</v>
      </c>
      <c r="F32" s="270">
        <v>10688</v>
      </c>
      <c r="G32" s="270">
        <v>35</v>
      </c>
      <c r="H32" s="270">
        <v>121</v>
      </c>
      <c r="I32" s="270">
        <v>954</v>
      </c>
      <c r="J32" s="270">
        <v>349</v>
      </c>
      <c r="K32" s="270">
        <v>2</v>
      </c>
      <c r="L32" s="270">
        <v>370</v>
      </c>
      <c r="M32" s="270">
        <v>1427</v>
      </c>
      <c r="N32" s="270">
        <v>2326</v>
      </c>
      <c r="O32" s="270">
        <v>1763</v>
      </c>
      <c r="P32" s="28"/>
      <c r="U32" s="165"/>
      <c r="V32" s="165"/>
      <c r="W32" s="531"/>
      <c r="X32" s="525"/>
      <c r="Y32" s="474" t="s">
        <v>355</v>
      </c>
      <c r="Z32" s="476"/>
      <c r="AA32" s="474" t="s">
        <v>356</v>
      </c>
      <c r="AB32" s="476"/>
      <c r="AC32" s="474" t="s">
        <v>357</v>
      </c>
      <c r="AD32" s="476"/>
      <c r="AE32" s="474" t="s">
        <v>358</v>
      </c>
      <c r="AF32" s="476"/>
      <c r="AG32" s="474" t="s">
        <v>359</v>
      </c>
      <c r="AH32" s="476"/>
      <c r="AI32" s="474" t="s">
        <v>360</v>
      </c>
      <c r="AJ32" s="475"/>
    </row>
    <row r="33" spans="1:36" ht="18" customHeight="1">
      <c r="A33" s="55" t="s">
        <v>156</v>
      </c>
      <c r="U33" s="165"/>
      <c r="V33" s="165"/>
      <c r="W33" s="532"/>
      <c r="X33" s="533"/>
      <c r="Y33" s="220" t="s">
        <v>132</v>
      </c>
      <c r="Z33" s="220" t="s">
        <v>133</v>
      </c>
      <c r="AA33" s="220" t="s">
        <v>132</v>
      </c>
      <c r="AB33" s="220" t="s">
        <v>133</v>
      </c>
      <c r="AC33" s="220" t="s">
        <v>132</v>
      </c>
      <c r="AD33" s="220" t="s">
        <v>133</v>
      </c>
      <c r="AE33" s="220" t="s">
        <v>132</v>
      </c>
      <c r="AF33" s="220" t="s">
        <v>133</v>
      </c>
      <c r="AG33" s="220" t="s">
        <v>132</v>
      </c>
      <c r="AH33" s="220" t="s">
        <v>133</v>
      </c>
      <c r="AI33" s="220" t="s">
        <v>132</v>
      </c>
      <c r="AJ33" s="219" t="s">
        <v>133</v>
      </c>
    </row>
    <row r="34" spans="21:36" ht="18" customHeight="1">
      <c r="U34" s="165"/>
      <c r="V34" s="165"/>
      <c r="W34" s="480" t="s">
        <v>361</v>
      </c>
      <c r="X34" s="284" t="s">
        <v>362</v>
      </c>
      <c r="Y34" s="285">
        <v>117.1</v>
      </c>
      <c r="Z34" s="249">
        <v>116.2</v>
      </c>
      <c r="AA34" s="286">
        <v>122.9</v>
      </c>
      <c r="AB34" s="249">
        <v>122.1</v>
      </c>
      <c r="AC34" s="286">
        <v>128.8</v>
      </c>
      <c r="AD34" s="249">
        <v>128.4</v>
      </c>
      <c r="AE34" s="286">
        <v>134.1</v>
      </c>
      <c r="AF34" s="249">
        <v>133.9</v>
      </c>
      <c r="AG34" s="286">
        <v>139.1</v>
      </c>
      <c r="AH34" s="249">
        <v>141.1</v>
      </c>
      <c r="AI34" s="286">
        <v>145.2</v>
      </c>
      <c r="AJ34" s="249">
        <v>147</v>
      </c>
    </row>
    <row r="35" spans="21:36" ht="18" customHeight="1">
      <c r="U35" s="165"/>
      <c r="V35" s="165"/>
      <c r="W35" s="525"/>
      <c r="X35" s="287">
        <v>12</v>
      </c>
      <c r="Y35" s="249">
        <v>116.8</v>
      </c>
      <c r="Z35" s="249">
        <v>116.4</v>
      </c>
      <c r="AA35" s="249">
        <v>122.8</v>
      </c>
      <c r="AB35" s="249">
        <v>122.1</v>
      </c>
      <c r="AC35" s="249">
        <v>127.8</v>
      </c>
      <c r="AD35" s="249">
        <v>128.2</v>
      </c>
      <c r="AE35" s="249">
        <v>133.9</v>
      </c>
      <c r="AF35" s="249">
        <v>133.9</v>
      </c>
      <c r="AG35" s="249">
        <v>139.8</v>
      </c>
      <c r="AH35" s="249">
        <v>140.8</v>
      </c>
      <c r="AI35" s="249">
        <v>145.9</v>
      </c>
      <c r="AJ35" s="249">
        <v>147.5</v>
      </c>
    </row>
    <row r="36" spans="21:36" ht="18" customHeight="1">
      <c r="U36" s="165"/>
      <c r="V36" s="165"/>
      <c r="W36" s="533"/>
      <c r="X36" s="29">
        <v>17</v>
      </c>
      <c r="Y36" s="288">
        <v>116.8</v>
      </c>
      <c r="Z36" s="289">
        <v>116.1</v>
      </c>
      <c r="AA36" s="289">
        <v>122.7</v>
      </c>
      <c r="AB36" s="289">
        <v>121.7</v>
      </c>
      <c r="AC36" s="289">
        <v>128.7</v>
      </c>
      <c r="AD36" s="289">
        <v>127.3</v>
      </c>
      <c r="AE36" s="289">
        <v>134.1</v>
      </c>
      <c r="AF36" s="289">
        <v>133.8</v>
      </c>
      <c r="AG36" s="289">
        <v>138.8</v>
      </c>
      <c r="AH36" s="289">
        <v>140.6</v>
      </c>
      <c r="AI36" s="289">
        <v>145.6</v>
      </c>
      <c r="AJ36" s="289">
        <v>147</v>
      </c>
    </row>
    <row r="37" spans="1:36" ht="18" customHeight="1">
      <c r="A37" s="450" t="s">
        <v>298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215"/>
      <c r="S37" s="215"/>
      <c r="T37" s="215"/>
      <c r="U37" s="215"/>
      <c r="V37" s="165"/>
      <c r="W37" s="500" t="s">
        <v>363</v>
      </c>
      <c r="X37" s="216" t="s">
        <v>364</v>
      </c>
      <c r="Y37" s="195">
        <v>21.8</v>
      </c>
      <c r="Z37" s="80">
        <v>21.3</v>
      </c>
      <c r="AA37" s="196">
        <v>24.5</v>
      </c>
      <c r="AB37" s="80">
        <v>24</v>
      </c>
      <c r="AC37" s="196">
        <v>27.8</v>
      </c>
      <c r="AD37" s="80">
        <v>27.2</v>
      </c>
      <c r="AE37" s="196">
        <v>31.3</v>
      </c>
      <c r="AF37" s="80">
        <v>30.5</v>
      </c>
      <c r="AG37" s="196">
        <v>34.1</v>
      </c>
      <c r="AH37" s="80">
        <v>35.2</v>
      </c>
      <c r="AI37" s="196">
        <v>38.7</v>
      </c>
      <c r="AJ37" s="80">
        <v>39.1</v>
      </c>
    </row>
    <row r="38" spans="2:36" ht="18" customHeight="1" thickBot="1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U38" s="165"/>
      <c r="V38" s="165"/>
      <c r="W38" s="487"/>
      <c r="X38" s="194">
        <v>12</v>
      </c>
      <c r="Y38" s="80">
        <v>21.7</v>
      </c>
      <c r="Z38" s="80">
        <v>21.6</v>
      </c>
      <c r="AA38" s="80">
        <v>24.3</v>
      </c>
      <c r="AB38" s="80">
        <v>23.9</v>
      </c>
      <c r="AC38" s="80">
        <v>27.3</v>
      </c>
      <c r="AD38" s="80">
        <v>27.4</v>
      </c>
      <c r="AE38" s="80">
        <v>31.6</v>
      </c>
      <c r="AF38" s="80">
        <v>30.3</v>
      </c>
      <c r="AG38" s="80">
        <v>36</v>
      </c>
      <c r="AH38" s="80">
        <v>35.3</v>
      </c>
      <c r="AI38" s="80">
        <v>39.5</v>
      </c>
      <c r="AJ38" s="80">
        <v>40.2</v>
      </c>
    </row>
    <row r="39" spans="1:36" ht="18" customHeight="1">
      <c r="A39" s="452" t="s">
        <v>412</v>
      </c>
      <c r="B39" s="463" t="s">
        <v>9</v>
      </c>
      <c r="C39" s="460" t="s">
        <v>401</v>
      </c>
      <c r="D39" s="460" t="s">
        <v>402</v>
      </c>
      <c r="E39" s="460" t="s">
        <v>403</v>
      </c>
      <c r="F39" s="522" t="s">
        <v>411</v>
      </c>
      <c r="G39" s="460" t="s">
        <v>404</v>
      </c>
      <c r="H39" s="460" t="s">
        <v>405</v>
      </c>
      <c r="I39" s="460" t="s">
        <v>406</v>
      </c>
      <c r="J39" s="460" t="s">
        <v>407</v>
      </c>
      <c r="K39" s="460" t="s">
        <v>408</v>
      </c>
      <c r="L39" s="460" t="s">
        <v>409</v>
      </c>
      <c r="M39" s="460" t="s">
        <v>410</v>
      </c>
      <c r="N39" s="460" t="s">
        <v>338</v>
      </c>
      <c r="O39" s="460" t="s">
        <v>399</v>
      </c>
      <c r="P39" s="460" t="s">
        <v>400</v>
      </c>
      <c r="Q39" s="504" t="s">
        <v>134</v>
      </c>
      <c r="R39" s="78"/>
      <c r="S39" s="78"/>
      <c r="T39" s="78"/>
      <c r="V39" s="78"/>
      <c r="W39" s="488"/>
      <c r="X39" s="29">
        <v>17</v>
      </c>
      <c r="Y39" s="288">
        <v>21.7</v>
      </c>
      <c r="Z39" s="289">
        <v>21.2</v>
      </c>
      <c r="AA39" s="289">
        <v>24.1</v>
      </c>
      <c r="AB39" s="289">
        <v>23.8</v>
      </c>
      <c r="AC39" s="289">
        <v>27.7</v>
      </c>
      <c r="AD39" s="289">
        <v>26.3</v>
      </c>
      <c r="AE39" s="289">
        <v>31.1</v>
      </c>
      <c r="AF39" s="289">
        <v>30.4</v>
      </c>
      <c r="AG39" s="289">
        <v>34</v>
      </c>
      <c r="AH39" s="289">
        <v>34.4</v>
      </c>
      <c r="AI39" s="289">
        <v>39.6</v>
      </c>
      <c r="AJ39" s="289">
        <v>39</v>
      </c>
    </row>
    <row r="40" spans="1:36" ht="18" customHeight="1">
      <c r="A40" s="525"/>
      <c r="B40" s="464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505"/>
      <c r="R40" s="169"/>
      <c r="S40" s="169"/>
      <c r="T40" s="169"/>
      <c r="V40" s="165"/>
      <c r="W40" s="500" t="s">
        <v>365</v>
      </c>
      <c r="X40" s="216" t="s">
        <v>364</v>
      </c>
      <c r="Y40" s="195">
        <v>65.4</v>
      </c>
      <c r="Z40" s="80">
        <v>65</v>
      </c>
      <c r="AA40" s="196">
        <v>68.1</v>
      </c>
      <c r="AB40" s="80">
        <v>67.8</v>
      </c>
      <c r="AC40" s="196">
        <v>70.8</v>
      </c>
      <c r="AD40" s="80">
        <v>70.5</v>
      </c>
      <c r="AE40" s="196">
        <v>73.2</v>
      </c>
      <c r="AF40" s="80">
        <v>73</v>
      </c>
      <c r="AG40" s="196">
        <v>75.3</v>
      </c>
      <c r="AH40" s="80">
        <v>76.7</v>
      </c>
      <c r="AI40" s="196">
        <v>77.8</v>
      </c>
      <c r="AJ40" s="80">
        <v>79.4</v>
      </c>
    </row>
    <row r="41" spans="1:36" ht="18" customHeight="1">
      <c r="A41" s="533"/>
      <c r="B41" s="534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527"/>
      <c r="R41" s="169"/>
      <c r="S41" s="169"/>
      <c r="T41" s="169"/>
      <c r="V41" s="165"/>
      <c r="W41" s="487"/>
      <c r="X41" s="194">
        <v>12</v>
      </c>
      <c r="Y41" s="80">
        <v>65.3</v>
      </c>
      <c r="Z41" s="80">
        <v>65</v>
      </c>
      <c r="AA41" s="80">
        <v>67.9</v>
      </c>
      <c r="AB41" s="80">
        <v>67.7</v>
      </c>
      <c r="AC41" s="80">
        <v>70.2</v>
      </c>
      <c r="AD41" s="80">
        <v>70.6</v>
      </c>
      <c r="AE41" s="80">
        <v>73.2</v>
      </c>
      <c r="AF41" s="80">
        <v>73.1</v>
      </c>
      <c r="AG41" s="80">
        <v>75.7</v>
      </c>
      <c r="AH41" s="80">
        <v>76.5</v>
      </c>
      <c r="AI41" s="80">
        <v>78.3</v>
      </c>
      <c r="AJ41" s="80">
        <v>79.7</v>
      </c>
    </row>
    <row r="42" spans="1:37" ht="18" customHeight="1">
      <c r="A42" s="264" t="s">
        <v>339</v>
      </c>
      <c r="B42" s="397">
        <f>SUM(C42:Q42)</f>
        <v>39203</v>
      </c>
      <c r="C42" s="272">
        <v>14740</v>
      </c>
      <c r="D42" s="272">
        <v>2918</v>
      </c>
      <c r="E42" s="272">
        <v>1362</v>
      </c>
      <c r="F42" s="272">
        <v>266</v>
      </c>
      <c r="G42" s="272">
        <v>3702</v>
      </c>
      <c r="H42" s="272">
        <v>1453</v>
      </c>
      <c r="I42" s="272">
        <v>1412</v>
      </c>
      <c r="J42" s="272">
        <v>81</v>
      </c>
      <c r="K42" s="272">
        <v>84</v>
      </c>
      <c r="L42" s="272">
        <v>173</v>
      </c>
      <c r="M42" s="272">
        <v>158</v>
      </c>
      <c r="N42" s="272">
        <v>1575</v>
      </c>
      <c r="O42" s="272">
        <v>1440</v>
      </c>
      <c r="P42" s="272">
        <v>2809</v>
      </c>
      <c r="Q42" s="272">
        <v>7030</v>
      </c>
      <c r="R42" s="197"/>
      <c r="S42" s="197"/>
      <c r="T42" s="197"/>
      <c r="V42" s="165"/>
      <c r="W42" s="488"/>
      <c r="X42" s="29">
        <v>17</v>
      </c>
      <c r="Y42" s="288">
        <v>65.1</v>
      </c>
      <c r="Z42" s="289">
        <v>64.8</v>
      </c>
      <c r="AA42" s="289">
        <v>67.9</v>
      </c>
      <c r="AB42" s="289">
        <v>67.4</v>
      </c>
      <c r="AC42" s="289">
        <v>70.6</v>
      </c>
      <c r="AD42" s="289">
        <v>70</v>
      </c>
      <c r="AE42" s="289">
        <v>73</v>
      </c>
      <c r="AF42" s="289">
        <v>73.1</v>
      </c>
      <c r="AG42" s="289">
        <v>75.1</v>
      </c>
      <c r="AH42" s="289">
        <v>76.2</v>
      </c>
      <c r="AI42" s="289">
        <v>78.3</v>
      </c>
      <c r="AJ42" s="289">
        <v>79.4</v>
      </c>
      <c r="AK42" s="263"/>
    </row>
    <row r="43" spans="1:26" ht="18" customHeight="1">
      <c r="A43" s="273">
        <v>13</v>
      </c>
      <c r="B43" s="397">
        <f>SUM(C43:Q43)</f>
        <v>39219</v>
      </c>
      <c r="C43" s="272">
        <v>14734</v>
      </c>
      <c r="D43" s="272">
        <v>3023</v>
      </c>
      <c r="E43" s="272">
        <v>1364</v>
      </c>
      <c r="F43" s="272">
        <v>277</v>
      </c>
      <c r="G43" s="272">
        <v>3670</v>
      </c>
      <c r="H43" s="272">
        <v>1409</v>
      </c>
      <c r="I43" s="272">
        <v>1400</v>
      </c>
      <c r="J43" s="272">
        <v>81</v>
      </c>
      <c r="K43" s="272">
        <v>83</v>
      </c>
      <c r="L43" s="272">
        <v>166</v>
      </c>
      <c r="M43" s="272">
        <v>158</v>
      </c>
      <c r="N43" s="272">
        <v>1575</v>
      </c>
      <c r="O43" s="272">
        <v>1440</v>
      </c>
      <c r="P43" s="272">
        <v>2809</v>
      </c>
      <c r="Q43" s="272">
        <v>7030</v>
      </c>
      <c r="R43" s="197"/>
      <c r="S43" s="197"/>
      <c r="T43" s="197"/>
      <c r="V43" s="165"/>
      <c r="Y43" s="59"/>
      <c r="Z43" s="59"/>
    </row>
    <row r="44" spans="1:22" ht="18" customHeight="1">
      <c r="A44" s="273">
        <v>14</v>
      </c>
      <c r="B44" s="397">
        <f>SUM(C44:Q44)</f>
        <v>39914</v>
      </c>
      <c r="C44" s="272">
        <v>15036</v>
      </c>
      <c r="D44" s="272">
        <v>3262</v>
      </c>
      <c r="E44" s="272">
        <v>1421</v>
      </c>
      <c r="F44" s="272">
        <v>286</v>
      </c>
      <c r="G44" s="272">
        <v>3738</v>
      </c>
      <c r="H44" s="272">
        <v>1389</v>
      </c>
      <c r="I44" s="272">
        <v>1401</v>
      </c>
      <c r="J44" s="272">
        <v>81</v>
      </c>
      <c r="K44" s="272">
        <v>84</v>
      </c>
      <c r="L44" s="272">
        <v>160</v>
      </c>
      <c r="M44" s="272">
        <v>158</v>
      </c>
      <c r="N44" s="272">
        <v>1575</v>
      </c>
      <c r="O44" s="272">
        <v>1440</v>
      </c>
      <c r="P44" s="272">
        <v>2809</v>
      </c>
      <c r="Q44" s="272">
        <v>7074</v>
      </c>
      <c r="R44" s="197"/>
      <c r="S44" s="197"/>
      <c r="T44" s="197"/>
      <c r="V44" s="57"/>
    </row>
    <row r="45" spans="1:36" ht="18" customHeight="1" thickBot="1">
      <c r="A45" s="273">
        <v>15</v>
      </c>
      <c r="B45" s="397">
        <f>SUM(C45:Q45)</f>
        <v>39245</v>
      </c>
      <c r="C45" s="272">
        <v>14524</v>
      </c>
      <c r="D45" s="272">
        <v>3418</v>
      </c>
      <c r="E45" s="272">
        <v>1391</v>
      </c>
      <c r="F45" s="272">
        <v>293</v>
      </c>
      <c r="G45" s="272">
        <v>3607</v>
      </c>
      <c r="H45" s="272">
        <v>1288</v>
      </c>
      <c r="I45" s="272">
        <v>1339</v>
      </c>
      <c r="J45" s="272">
        <v>82</v>
      </c>
      <c r="K45" s="272">
        <v>82</v>
      </c>
      <c r="L45" s="272">
        <v>153</v>
      </c>
      <c r="M45" s="272">
        <v>158</v>
      </c>
      <c r="N45" s="272">
        <v>1575</v>
      </c>
      <c r="O45" s="272">
        <v>1440</v>
      </c>
      <c r="P45" s="272">
        <v>2809</v>
      </c>
      <c r="Q45" s="272">
        <v>7086</v>
      </c>
      <c r="R45" s="197"/>
      <c r="S45" s="197"/>
      <c r="T45" s="197"/>
      <c r="V45" s="165"/>
      <c r="W45" s="165"/>
      <c r="X45" s="165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</row>
    <row r="46" spans="1:36" ht="18" customHeight="1">
      <c r="A46" s="268">
        <v>16</v>
      </c>
      <c r="B46" s="398">
        <f>SUM(C46:Q46)</f>
        <v>39644</v>
      </c>
      <c r="C46" s="274">
        <v>14725</v>
      </c>
      <c r="D46" s="274">
        <v>3453</v>
      </c>
      <c r="E46" s="274">
        <v>1450</v>
      </c>
      <c r="F46" s="274">
        <v>300</v>
      </c>
      <c r="G46" s="274">
        <v>3595</v>
      </c>
      <c r="H46" s="274">
        <v>1389</v>
      </c>
      <c r="I46" s="274">
        <v>1341</v>
      </c>
      <c r="J46" s="274">
        <v>80</v>
      </c>
      <c r="K46" s="274">
        <v>81</v>
      </c>
      <c r="L46" s="274">
        <v>148</v>
      </c>
      <c r="M46" s="274">
        <v>158</v>
      </c>
      <c r="N46" s="274">
        <v>1576</v>
      </c>
      <c r="O46" s="274">
        <v>1440</v>
      </c>
      <c r="P46" s="274">
        <v>2809</v>
      </c>
      <c r="Q46" s="274">
        <v>7099</v>
      </c>
      <c r="R46" s="30"/>
      <c r="S46" s="30"/>
      <c r="T46" s="30"/>
      <c r="V46" s="78"/>
      <c r="W46" s="489" t="s">
        <v>414</v>
      </c>
      <c r="X46" s="523"/>
      <c r="Y46" s="510" t="s">
        <v>415</v>
      </c>
      <c r="Z46" s="511"/>
      <c r="AA46" s="511"/>
      <c r="AB46" s="511"/>
      <c r="AC46" s="511"/>
      <c r="AD46" s="512"/>
      <c r="AE46" s="510" t="s">
        <v>416</v>
      </c>
      <c r="AF46" s="511"/>
      <c r="AG46" s="511"/>
      <c r="AH46" s="511"/>
      <c r="AI46" s="511"/>
      <c r="AJ46" s="511"/>
    </row>
    <row r="47" spans="1:36" ht="18" customHeight="1">
      <c r="A47" s="55" t="s">
        <v>157</v>
      </c>
      <c r="V47" s="78"/>
      <c r="W47" s="524"/>
      <c r="X47" s="487"/>
      <c r="Y47" s="513" t="s">
        <v>417</v>
      </c>
      <c r="Z47" s="514"/>
      <c r="AA47" s="513" t="s">
        <v>418</v>
      </c>
      <c r="AB47" s="514"/>
      <c r="AC47" s="513" t="s">
        <v>419</v>
      </c>
      <c r="AD47" s="514"/>
      <c r="AE47" s="513" t="s">
        <v>420</v>
      </c>
      <c r="AF47" s="514"/>
      <c r="AG47" s="513" t="s">
        <v>421</v>
      </c>
      <c r="AH47" s="514"/>
      <c r="AI47" s="513" t="s">
        <v>422</v>
      </c>
      <c r="AJ47" s="515"/>
    </row>
    <row r="48" spans="22:36" ht="18" customHeight="1">
      <c r="V48" s="78"/>
      <c r="W48" s="491"/>
      <c r="X48" s="488"/>
      <c r="Y48" s="199" t="s">
        <v>132</v>
      </c>
      <c r="Z48" s="199" t="s">
        <v>133</v>
      </c>
      <c r="AA48" s="199" t="s">
        <v>132</v>
      </c>
      <c r="AB48" s="199" t="s">
        <v>133</v>
      </c>
      <c r="AC48" s="199" t="s">
        <v>132</v>
      </c>
      <c r="AD48" s="199" t="s">
        <v>133</v>
      </c>
      <c r="AE48" s="199" t="s">
        <v>132</v>
      </c>
      <c r="AF48" s="199" t="s">
        <v>133</v>
      </c>
      <c r="AG48" s="199" t="s">
        <v>132</v>
      </c>
      <c r="AH48" s="199" t="s">
        <v>133</v>
      </c>
      <c r="AI48" s="199" t="s">
        <v>132</v>
      </c>
      <c r="AJ48" s="200" t="s">
        <v>133</v>
      </c>
    </row>
    <row r="49" spans="22:36" ht="18" customHeight="1">
      <c r="V49" s="78"/>
      <c r="W49" s="500" t="s">
        <v>423</v>
      </c>
      <c r="X49" s="216" t="s">
        <v>364</v>
      </c>
      <c r="Y49" s="195">
        <v>152.7</v>
      </c>
      <c r="Z49" s="80">
        <v>152.8</v>
      </c>
      <c r="AA49" s="196">
        <v>160.5</v>
      </c>
      <c r="AB49" s="80">
        <v>155.8</v>
      </c>
      <c r="AC49" s="196">
        <v>166.2</v>
      </c>
      <c r="AD49" s="80">
        <v>157.6</v>
      </c>
      <c r="AE49" s="196">
        <v>168.9</v>
      </c>
      <c r="AF49" s="80">
        <v>157.8</v>
      </c>
      <c r="AG49" s="196">
        <v>170.9</v>
      </c>
      <c r="AH49" s="80">
        <v>158.6</v>
      </c>
      <c r="AI49" s="196">
        <v>171.1</v>
      </c>
      <c r="AJ49" s="80">
        <v>158.5</v>
      </c>
    </row>
    <row r="50" spans="22:36" ht="18" customHeight="1">
      <c r="V50" s="164"/>
      <c r="W50" s="487"/>
      <c r="X50" s="194">
        <v>12</v>
      </c>
      <c r="Y50" s="80">
        <v>153.6</v>
      </c>
      <c r="Z50" s="80">
        <v>152.4</v>
      </c>
      <c r="AA50" s="80">
        <v>161.1</v>
      </c>
      <c r="AB50" s="80">
        <v>155.8</v>
      </c>
      <c r="AC50" s="80">
        <v>166.3</v>
      </c>
      <c r="AD50" s="80">
        <v>157.2</v>
      </c>
      <c r="AE50" s="80">
        <v>169.6</v>
      </c>
      <c r="AF50" s="80">
        <v>158</v>
      </c>
      <c r="AG50" s="80">
        <v>171.2</v>
      </c>
      <c r="AH50" s="80">
        <v>158</v>
      </c>
      <c r="AI50" s="80">
        <v>171.5</v>
      </c>
      <c r="AJ50" s="80">
        <v>158.7</v>
      </c>
    </row>
    <row r="51" spans="1:37" ht="18" customHeight="1">
      <c r="A51" s="450" t="s">
        <v>158</v>
      </c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526"/>
      <c r="R51" s="526"/>
      <c r="S51" s="526"/>
      <c r="T51" s="526"/>
      <c r="U51" s="526"/>
      <c r="V51" s="164"/>
      <c r="W51" s="488"/>
      <c r="X51" s="29">
        <v>17</v>
      </c>
      <c r="Y51" s="288">
        <v>153.4</v>
      </c>
      <c r="Z51" s="289">
        <v>152.7</v>
      </c>
      <c r="AA51" s="289">
        <v>160.6</v>
      </c>
      <c r="AB51" s="289">
        <v>155.7</v>
      </c>
      <c r="AC51" s="289">
        <v>166.3</v>
      </c>
      <c r="AD51" s="289">
        <v>157.4</v>
      </c>
      <c r="AE51" s="289">
        <v>169.4</v>
      </c>
      <c r="AF51" s="289">
        <v>158</v>
      </c>
      <c r="AG51" s="289">
        <v>171.5</v>
      </c>
      <c r="AH51" s="289">
        <v>158.1</v>
      </c>
      <c r="AI51" s="289">
        <v>172.3</v>
      </c>
      <c r="AJ51" s="289">
        <v>158.1</v>
      </c>
      <c r="AK51" s="263"/>
    </row>
    <row r="52" spans="17:36" ht="18" customHeight="1" thickBot="1">
      <c r="Q52" s="165"/>
      <c r="R52" s="165"/>
      <c r="S52" s="165"/>
      <c r="T52" s="165"/>
      <c r="U52" s="173" t="s">
        <v>0</v>
      </c>
      <c r="V52" s="164"/>
      <c r="W52" s="500" t="s">
        <v>363</v>
      </c>
      <c r="X52" s="284" t="s">
        <v>362</v>
      </c>
      <c r="Y52" s="285">
        <v>44.4</v>
      </c>
      <c r="Z52" s="249">
        <v>44.9</v>
      </c>
      <c r="AA52" s="286">
        <v>49.7</v>
      </c>
      <c r="AB52" s="249">
        <v>47.8</v>
      </c>
      <c r="AC52" s="286">
        <v>55.2</v>
      </c>
      <c r="AD52" s="249">
        <v>50.6</v>
      </c>
      <c r="AE52" s="286">
        <v>60.1</v>
      </c>
      <c r="AF52" s="249">
        <v>52.2</v>
      </c>
      <c r="AG52" s="286">
        <v>62.2</v>
      </c>
      <c r="AH52" s="249">
        <v>54</v>
      </c>
      <c r="AI52" s="286">
        <v>63.5</v>
      </c>
      <c r="AJ52" s="249">
        <v>53.2</v>
      </c>
    </row>
    <row r="53" spans="1:36" ht="18" customHeight="1">
      <c r="A53" s="452" t="s">
        <v>412</v>
      </c>
      <c r="B53" s="457" t="s">
        <v>159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9"/>
      <c r="U53" s="504" t="s">
        <v>160</v>
      </c>
      <c r="V53" s="191"/>
      <c r="W53" s="487"/>
      <c r="X53" s="287">
        <v>12</v>
      </c>
      <c r="Y53" s="249">
        <v>45.5</v>
      </c>
      <c r="Z53" s="249">
        <v>45</v>
      </c>
      <c r="AA53" s="249">
        <v>50.7</v>
      </c>
      <c r="AB53" s="249">
        <v>48.4</v>
      </c>
      <c r="AC53" s="249">
        <v>55.6</v>
      </c>
      <c r="AD53" s="249">
        <v>50.7</v>
      </c>
      <c r="AE53" s="249">
        <v>60.1</v>
      </c>
      <c r="AF53" s="249">
        <v>52.6</v>
      </c>
      <c r="AG53" s="249">
        <v>62.2</v>
      </c>
      <c r="AH53" s="249">
        <v>53.8</v>
      </c>
      <c r="AI53" s="249">
        <v>63.5</v>
      </c>
      <c r="AJ53" s="249">
        <v>53.7</v>
      </c>
    </row>
    <row r="54" spans="1:36" ht="18" customHeight="1">
      <c r="A54" s="525"/>
      <c r="B54" s="478" t="s">
        <v>135</v>
      </c>
      <c r="C54" s="501" t="s">
        <v>161</v>
      </c>
      <c r="D54" s="502"/>
      <c r="E54" s="502"/>
      <c r="F54" s="502"/>
      <c r="G54" s="503"/>
      <c r="H54" s="221" t="s">
        <v>162</v>
      </c>
      <c r="I54" s="501" t="s">
        <v>163</v>
      </c>
      <c r="J54" s="502"/>
      <c r="K54" s="502"/>
      <c r="L54" s="502"/>
      <c r="M54" s="502"/>
      <c r="N54" s="502"/>
      <c r="O54" s="501" t="s">
        <v>164</v>
      </c>
      <c r="P54" s="502"/>
      <c r="Q54" s="502"/>
      <c r="R54" s="502"/>
      <c r="S54" s="502"/>
      <c r="T54" s="503"/>
      <c r="U54" s="505"/>
      <c r="V54" s="164"/>
      <c r="W54" s="488"/>
      <c r="X54" s="29">
        <v>17</v>
      </c>
      <c r="Y54" s="288">
        <v>45.2</v>
      </c>
      <c r="Z54" s="289">
        <v>44.4</v>
      </c>
      <c r="AA54" s="289">
        <v>49.5</v>
      </c>
      <c r="AB54" s="289">
        <v>48.3</v>
      </c>
      <c r="AC54" s="289">
        <v>55.8</v>
      </c>
      <c r="AD54" s="289">
        <v>50.2</v>
      </c>
      <c r="AE54" s="289">
        <v>61</v>
      </c>
      <c r="AF54" s="289">
        <v>52.6</v>
      </c>
      <c r="AG54" s="289">
        <v>64.1</v>
      </c>
      <c r="AH54" s="289">
        <v>53.8</v>
      </c>
      <c r="AI54" s="289">
        <v>64.2</v>
      </c>
      <c r="AJ54" s="289">
        <v>53.8</v>
      </c>
    </row>
    <row r="55" spans="1:36" ht="18" customHeight="1">
      <c r="A55" s="525"/>
      <c r="B55" s="464"/>
      <c r="C55" s="478" t="s">
        <v>136</v>
      </c>
      <c r="D55" s="477" t="s">
        <v>165</v>
      </c>
      <c r="E55" s="477" t="s">
        <v>340</v>
      </c>
      <c r="F55" s="477" t="s">
        <v>344</v>
      </c>
      <c r="G55" s="477" t="s">
        <v>341</v>
      </c>
      <c r="H55" s="477" t="s">
        <v>166</v>
      </c>
      <c r="I55" s="477" t="s">
        <v>345</v>
      </c>
      <c r="J55" s="497" t="s">
        <v>346</v>
      </c>
      <c r="K55" s="499" t="s">
        <v>167</v>
      </c>
      <c r="L55" s="507" t="s">
        <v>347</v>
      </c>
      <c r="M55" s="508" t="s">
        <v>168</v>
      </c>
      <c r="N55" s="499" t="s">
        <v>169</v>
      </c>
      <c r="O55" s="497" t="s">
        <v>348</v>
      </c>
      <c r="P55" s="499" t="s">
        <v>170</v>
      </c>
      <c r="Q55" s="499" t="s">
        <v>171</v>
      </c>
      <c r="R55" s="518" t="s">
        <v>172</v>
      </c>
      <c r="S55" s="516" t="s">
        <v>173</v>
      </c>
      <c r="T55" s="520" t="s">
        <v>134</v>
      </c>
      <c r="U55" s="506"/>
      <c r="V55" s="26"/>
      <c r="W55" s="500" t="s">
        <v>365</v>
      </c>
      <c r="X55" s="284" t="s">
        <v>362</v>
      </c>
      <c r="Y55" s="285">
        <v>81.8</v>
      </c>
      <c r="Z55" s="249">
        <v>82.8</v>
      </c>
      <c r="AA55" s="286">
        <v>85.4</v>
      </c>
      <c r="AB55" s="249">
        <v>84.4</v>
      </c>
      <c r="AC55" s="286">
        <v>88.5</v>
      </c>
      <c r="AD55" s="249">
        <v>85.1</v>
      </c>
      <c r="AE55" s="286">
        <v>90.2</v>
      </c>
      <c r="AF55" s="249">
        <v>85.6</v>
      </c>
      <c r="AG55" s="286">
        <v>91.5</v>
      </c>
      <c r="AH55" s="249">
        <v>85.8</v>
      </c>
      <c r="AI55" s="286">
        <v>91.7</v>
      </c>
      <c r="AJ55" s="249">
        <v>85.6</v>
      </c>
    </row>
    <row r="56" spans="1:36" ht="18" customHeight="1">
      <c r="A56" s="487"/>
      <c r="B56" s="519"/>
      <c r="C56" s="519"/>
      <c r="D56" s="498"/>
      <c r="E56" s="498"/>
      <c r="F56" s="498"/>
      <c r="G56" s="498"/>
      <c r="H56" s="498"/>
      <c r="I56" s="498"/>
      <c r="J56" s="498"/>
      <c r="K56" s="498"/>
      <c r="L56" s="498"/>
      <c r="M56" s="509"/>
      <c r="N56" s="498"/>
      <c r="O56" s="498"/>
      <c r="P56" s="498"/>
      <c r="Q56" s="498"/>
      <c r="R56" s="519"/>
      <c r="S56" s="517"/>
      <c r="T56" s="521"/>
      <c r="U56" s="506"/>
      <c r="V56" s="78"/>
      <c r="W56" s="487"/>
      <c r="X56" s="287">
        <v>12</v>
      </c>
      <c r="Y56" s="249">
        <v>82.3</v>
      </c>
      <c r="Z56" s="249">
        <v>82.7</v>
      </c>
      <c r="AA56" s="249">
        <v>85.7</v>
      </c>
      <c r="AB56" s="249">
        <v>84.4</v>
      </c>
      <c r="AC56" s="249">
        <v>88.7</v>
      </c>
      <c r="AD56" s="249">
        <v>85.1</v>
      </c>
      <c r="AE56" s="249">
        <v>90.6</v>
      </c>
      <c r="AF56" s="249">
        <v>85.3</v>
      </c>
      <c r="AG56" s="249">
        <v>91.7</v>
      </c>
      <c r="AH56" s="249">
        <v>85.2</v>
      </c>
      <c r="AI56" s="249">
        <v>92</v>
      </c>
      <c r="AJ56" s="249">
        <v>85.6</v>
      </c>
    </row>
    <row r="57" spans="1:36" ht="18" customHeight="1">
      <c r="A57" s="488"/>
      <c r="B57" s="528"/>
      <c r="C57" s="519"/>
      <c r="D57" s="498"/>
      <c r="E57" s="498"/>
      <c r="F57" s="498"/>
      <c r="G57" s="498"/>
      <c r="H57" s="498"/>
      <c r="I57" s="498"/>
      <c r="J57" s="498"/>
      <c r="K57" s="498"/>
      <c r="L57" s="498"/>
      <c r="M57" s="509"/>
      <c r="N57" s="498"/>
      <c r="O57" s="498"/>
      <c r="P57" s="498"/>
      <c r="Q57" s="498"/>
      <c r="R57" s="519"/>
      <c r="S57" s="517"/>
      <c r="T57" s="521"/>
      <c r="U57" s="506"/>
      <c r="V57" s="165"/>
      <c r="W57" s="488"/>
      <c r="X57" s="29">
        <v>17</v>
      </c>
      <c r="Y57" s="288">
        <v>82</v>
      </c>
      <c r="Z57" s="289">
        <v>82.7</v>
      </c>
      <c r="AA57" s="289">
        <v>85.4</v>
      </c>
      <c r="AB57" s="289">
        <v>84.2</v>
      </c>
      <c r="AC57" s="289">
        <v>88.9</v>
      </c>
      <c r="AD57" s="289">
        <v>85.3</v>
      </c>
      <c r="AE57" s="289">
        <v>90.7</v>
      </c>
      <c r="AF57" s="289">
        <v>85.5</v>
      </c>
      <c r="AG57" s="289">
        <v>91.8</v>
      </c>
      <c r="AH57" s="289">
        <v>85.5</v>
      </c>
      <c r="AI57" s="289">
        <v>92.6</v>
      </c>
      <c r="AJ57" s="289">
        <v>85.9</v>
      </c>
    </row>
    <row r="58" spans="1:25" ht="18" customHeight="1">
      <c r="A58" s="162" t="s">
        <v>342</v>
      </c>
      <c r="B58" s="399">
        <f>SUM(C58:T58)</f>
        <v>104</v>
      </c>
      <c r="C58" s="275" t="s">
        <v>15</v>
      </c>
      <c r="D58" s="275">
        <v>7</v>
      </c>
      <c r="E58" s="275" t="s">
        <v>15</v>
      </c>
      <c r="F58" s="275" t="s">
        <v>15</v>
      </c>
      <c r="G58" s="275" t="s">
        <v>15</v>
      </c>
      <c r="H58" s="275">
        <v>58</v>
      </c>
      <c r="I58" s="275" t="s">
        <v>343</v>
      </c>
      <c r="J58" s="275" t="s">
        <v>343</v>
      </c>
      <c r="K58" s="275">
        <v>1</v>
      </c>
      <c r="L58" s="275" t="s">
        <v>15</v>
      </c>
      <c r="M58" s="275" t="s">
        <v>15</v>
      </c>
      <c r="N58" s="275" t="s">
        <v>15</v>
      </c>
      <c r="O58" s="275">
        <v>1</v>
      </c>
      <c r="P58" s="275">
        <v>2</v>
      </c>
      <c r="Q58" s="275">
        <v>7</v>
      </c>
      <c r="R58" s="275">
        <v>3</v>
      </c>
      <c r="S58" s="275">
        <v>22</v>
      </c>
      <c r="T58" s="275">
        <v>3</v>
      </c>
      <c r="U58" s="275">
        <v>408</v>
      </c>
      <c r="V58" s="165"/>
      <c r="W58" s="75" t="s">
        <v>174</v>
      </c>
      <c r="X58" s="166"/>
      <c r="Y58" s="166"/>
    </row>
    <row r="59" spans="1:22" ht="18" customHeight="1">
      <c r="A59" s="273">
        <v>13</v>
      </c>
      <c r="B59" s="399">
        <f>SUM(C59:T59)</f>
        <v>97</v>
      </c>
      <c r="C59" s="272" t="s">
        <v>15</v>
      </c>
      <c r="D59" s="272">
        <v>6</v>
      </c>
      <c r="E59" s="272" t="s">
        <v>15</v>
      </c>
      <c r="F59" s="272" t="s">
        <v>15</v>
      </c>
      <c r="G59" s="272" t="s">
        <v>15</v>
      </c>
      <c r="H59" s="272">
        <v>63</v>
      </c>
      <c r="I59" s="272" t="s">
        <v>343</v>
      </c>
      <c r="J59" s="272" t="s">
        <v>343</v>
      </c>
      <c r="K59" s="272">
        <v>1</v>
      </c>
      <c r="L59" s="272" t="s">
        <v>15</v>
      </c>
      <c r="M59" s="272">
        <v>1</v>
      </c>
      <c r="N59" s="272">
        <v>3</v>
      </c>
      <c r="O59" s="272">
        <v>2</v>
      </c>
      <c r="P59" s="272">
        <v>4</v>
      </c>
      <c r="Q59" s="272">
        <v>4</v>
      </c>
      <c r="R59" s="272">
        <v>3</v>
      </c>
      <c r="S59" s="272">
        <v>7</v>
      </c>
      <c r="T59" s="272">
        <v>3</v>
      </c>
      <c r="U59" s="272">
        <v>933</v>
      </c>
      <c r="V59" s="165"/>
    </row>
    <row r="60" spans="1:22" ht="18" customHeight="1">
      <c r="A60" s="273">
        <v>14</v>
      </c>
      <c r="B60" s="399">
        <f>SUM(C60:T60)</f>
        <v>143</v>
      </c>
      <c r="C60" s="272" t="s">
        <v>15</v>
      </c>
      <c r="D60" s="272">
        <v>3</v>
      </c>
      <c r="E60" s="272" t="s">
        <v>15</v>
      </c>
      <c r="F60" s="272" t="s">
        <v>15</v>
      </c>
      <c r="G60" s="272" t="s">
        <v>15</v>
      </c>
      <c r="H60" s="272">
        <v>114</v>
      </c>
      <c r="I60" s="272" t="s">
        <v>343</v>
      </c>
      <c r="J60" s="272" t="s">
        <v>343</v>
      </c>
      <c r="K60" s="272">
        <v>2</v>
      </c>
      <c r="L60" s="272">
        <v>1</v>
      </c>
      <c r="M60" s="272" t="s">
        <v>15</v>
      </c>
      <c r="N60" s="272">
        <v>2</v>
      </c>
      <c r="O60" s="272">
        <v>1</v>
      </c>
      <c r="P60" s="272">
        <v>2</v>
      </c>
      <c r="Q60" s="272">
        <v>3</v>
      </c>
      <c r="R60" s="272" t="s">
        <v>15</v>
      </c>
      <c r="S60" s="272">
        <v>9</v>
      </c>
      <c r="T60" s="272">
        <v>6</v>
      </c>
      <c r="U60" s="272">
        <v>844</v>
      </c>
      <c r="V60" s="165"/>
    </row>
    <row r="61" spans="1:32" ht="18" customHeight="1">
      <c r="A61" s="226">
        <v>15</v>
      </c>
      <c r="B61" s="399">
        <f>SUM(C61:T61)</f>
        <v>150</v>
      </c>
      <c r="C61" s="272" t="s">
        <v>15</v>
      </c>
      <c r="D61" s="272">
        <v>6</v>
      </c>
      <c r="E61" s="272" t="s">
        <v>15</v>
      </c>
      <c r="F61" s="272" t="s">
        <v>15</v>
      </c>
      <c r="G61" s="272" t="s">
        <v>15</v>
      </c>
      <c r="H61" s="272">
        <v>106</v>
      </c>
      <c r="I61" s="272" t="s">
        <v>343</v>
      </c>
      <c r="J61" s="272">
        <v>3</v>
      </c>
      <c r="K61" s="272">
        <v>1</v>
      </c>
      <c r="L61" s="272" t="s">
        <v>15</v>
      </c>
      <c r="M61" s="272">
        <v>4</v>
      </c>
      <c r="N61" s="272">
        <v>1</v>
      </c>
      <c r="O61" s="272">
        <v>4</v>
      </c>
      <c r="P61" s="272">
        <v>2</v>
      </c>
      <c r="Q61" s="272">
        <v>5</v>
      </c>
      <c r="R61" s="272">
        <v>1</v>
      </c>
      <c r="S61" s="272">
        <v>9</v>
      </c>
      <c r="T61" s="272">
        <v>8</v>
      </c>
      <c r="U61" s="272">
        <v>755</v>
      </c>
      <c r="V61" s="57"/>
      <c r="AC61" s="59"/>
      <c r="AF61" s="59"/>
    </row>
    <row r="62" spans="1:32" ht="18" customHeight="1">
      <c r="A62" s="268">
        <v>16</v>
      </c>
      <c r="B62" s="400">
        <f>SUM(C62:T62)</f>
        <v>221</v>
      </c>
      <c r="C62" s="377">
        <v>2</v>
      </c>
      <c r="D62" s="378">
        <v>3</v>
      </c>
      <c r="E62" s="379" t="s">
        <v>15</v>
      </c>
      <c r="F62" s="379" t="s">
        <v>15</v>
      </c>
      <c r="G62" s="379" t="s">
        <v>15</v>
      </c>
      <c r="H62" s="378">
        <v>176</v>
      </c>
      <c r="I62" s="379" t="s">
        <v>15</v>
      </c>
      <c r="J62" s="378">
        <v>7</v>
      </c>
      <c r="K62" s="378">
        <v>1</v>
      </c>
      <c r="L62" s="379" t="s">
        <v>15</v>
      </c>
      <c r="M62" s="377">
        <v>2</v>
      </c>
      <c r="N62" s="379" t="s">
        <v>15</v>
      </c>
      <c r="O62" s="378">
        <v>4</v>
      </c>
      <c r="P62" s="378">
        <v>5</v>
      </c>
      <c r="Q62" s="378">
        <v>5</v>
      </c>
      <c r="R62" s="274">
        <v>2</v>
      </c>
      <c r="S62" s="274">
        <v>3</v>
      </c>
      <c r="T62" s="274">
        <v>11</v>
      </c>
      <c r="U62" s="274">
        <v>504</v>
      </c>
      <c r="V62" s="165"/>
      <c r="AC62" s="59"/>
      <c r="AF62" s="59"/>
    </row>
    <row r="63" spans="1:32" ht="18" customHeight="1">
      <c r="A63" s="55" t="s">
        <v>318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59"/>
      <c r="S63" s="59"/>
      <c r="T63" s="59"/>
      <c r="V63" s="57"/>
      <c r="AC63" s="59"/>
      <c r="AF63" s="59"/>
    </row>
    <row r="64" spans="1:32" ht="18" customHeight="1">
      <c r="A64" s="55" t="s">
        <v>319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54"/>
      <c r="O64" s="555"/>
      <c r="P64" s="553"/>
      <c r="Q64" s="553"/>
      <c r="V64" s="165"/>
      <c r="AC64" s="59"/>
      <c r="AF64" s="59"/>
    </row>
    <row r="65" spans="1:32" ht="18" customHeight="1">
      <c r="A65" s="165" t="s">
        <v>175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54"/>
      <c r="O65" s="555"/>
      <c r="P65" s="553"/>
      <c r="Q65" s="553"/>
      <c r="V65" s="165"/>
      <c r="AC65" s="59"/>
      <c r="AF65" s="59"/>
    </row>
    <row r="66" spans="2:32" ht="18" customHeight="1"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554"/>
      <c r="O66" s="554"/>
      <c r="P66" s="554"/>
      <c r="Q66" s="554"/>
      <c r="V66" s="165"/>
      <c r="AC66" s="59"/>
      <c r="AF66" s="59"/>
    </row>
    <row r="67" spans="14:32" ht="18" customHeight="1">
      <c r="N67" s="554"/>
      <c r="O67" s="554"/>
      <c r="P67" s="554"/>
      <c r="Q67" s="554"/>
      <c r="V67" s="165"/>
      <c r="AC67" s="59"/>
      <c r="AF67" s="59"/>
    </row>
    <row r="68" spans="14:32" ht="15" customHeight="1">
      <c r="N68" s="197"/>
      <c r="O68" s="197"/>
      <c r="P68" s="197"/>
      <c r="Q68" s="197"/>
      <c r="V68" s="165"/>
      <c r="AC68" s="59"/>
      <c r="AF68" s="59"/>
    </row>
    <row r="69" spans="14:32" ht="15" customHeight="1">
      <c r="N69" s="197"/>
      <c r="O69" s="197"/>
      <c r="P69" s="197"/>
      <c r="Q69" s="197"/>
      <c r="V69" s="165"/>
      <c r="AC69" s="59"/>
      <c r="AF69" s="59"/>
    </row>
    <row r="70" spans="14:32" ht="18.75" customHeight="1">
      <c r="N70" s="197"/>
      <c r="O70" s="197"/>
      <c r="P70" s="197"/>
      <c r="Q70" s="197"/>
      <c r="V70" s="165"/>
      <c r="AC70" s="59"/>
      <c r="AF70" s="59"/>
    </row>
    <row r="71" spans="14:32" ht="18.75" customHeight="1">
      <c r="N71" s="197"/>
      <c r="O71" s="197"/>
      <c r="P71" s="197"/>
      <c r="Q71" s="197"/>
      <c r="V71" s="165"/>
      <c r="AC71" s="59"/>
      <c r="AF71" s="59"/>
    </row>
    <row r="72" spans="14:32" ht="18.75" customHeight="1">
      <c r="N72" s="30"/>
      <c r="O72" s="30"/>
      <c r="P72" s="30"/>
      <c r="Q72" s="30"/>
      <c r="AC72" s="59"/>
      <c r="AF72" s="59"/>
    </row>
    <row r="73" spans="29:32" ht="14.25">
      <c r="AC73" s="59"/>
      <c r="AF73" s="59"/>
    </row>
  </sheetData>
  <sheetProtection/>
  <mergeCells count="134">
    <mergeCell ref="N64:N67"/>
    <mergeCell ref="V6:W6"/>
    <mergeCell ref="F4:F6"/>
    <mergeCell ref="G4:G6"/>
    <mergeCell ref="H4:H6"/>
    <mergeCell ref="N4:N6"/>
    <mergeCell ref="O4:O6"/>
    <mergeCell ref="J4:J6"/>
    <mergeCell ref="K4:K6"/>
    <mergeCell ref="O25:O27"/>
    <mergeCell ref="V2:AI2"/>
    <mergeCell ref="Q64:Q67"/>
    <mergeCell ref="P64:P67"/>
    <mergeCell ref="O64:O67"/>
    <mergeCell ref="A2:Q2"/>
    <mergeCell ref="A4:B6"/>
    <mergeCell ref="C4:C6"/>
    <mergeCell ref="D4:D6"/>
    <mergeCell ref="E4:E6"/>
    <mergeCell ref="I4:I6"/>
    <mergeCell ref="A8:B8"/>
    <mergeCell ref="V8:W8"/>
    <mergeCell ref="P4:P6"/>
    <mergeCell ref="V4:W5"/>
    <mergeCell ref="A7:B7"/>
    <mergeCell ref="V7:W7"/>
    <mergeCell ref="L4:L6"/>
    <mergeCell ref="M4:M6"/>
    <mergeCell ref="AH4:AH5"/>
    <mergeCell ref="AI4:AI5"/>
    <mergeCell ref="X5:Y5"/>
    <mergeCell ref="Z5:AA5"/>
    <mergeCell ref="X4:AA4"/>
    <mergeCell ref="AB4:AC5"/>
    <mergeCell ref="AD4:AE5"/>
    <mergeCell ref="AF4:AG5"/>
    <mergeCell ref="A11:B11"/>
    <mergeCell ref="V12:W12"/>
    <mergeCell ref="A13:B13"/>
    <mergeCell ref="V13:W13"/>
    <mergeCell ref="A9:B9"/>
    <mergeCell ref="V9:W9"/>
    <mergeCell ref="A10:B10"/>
    <mergeCell ref="V10:W10"/>
    <mergeCell ref="A16:B16"/>
    <mergeCell ref="V16:W16"/>
    <mergeCell ref="A17:B17"/>
    <mergeCell ref="A23:O23"/>
    <mergeCell ref="A14:B14"/>
    <mergeCell ref="V14:W14"/>
    <mergeCell ref="A15:B15"/>
    <mergeCell ref="V15:W15"/>
    <mergeCell ref="E25:E27"/>
    <mergeCell ref="F25:F27"/>
    <mergeCell ref="G25:G27"/>
    <mergeCell ref="H25:H27"/>
    <mergeCell ref="A25:A27"/>
    <mergeCell ref="B25:B27"/>
    <mergeCell ref="C25:C27"/>
    <mergeCell ref="D25:D27"/>
    <mergeCell ref="W29:AJ29"/>
    <mergeCell ref="I25:I27"/>
    <mergeCell ref="J25:J27"/>
    <mergeCell ref="K25:K27"/>
    <mergeCell ref="L25:L27"/>
    <mergeCell ref="N25:N27"/>
    <mergeCell ref="M25:M27"/>
    <mergeCell ref="Y31:AJ31"/>
    <mergeCell ref="Y32:Z32"/>
    <mergeCell ref="AA32:AB32"/>
    <mergeCell ref="AC32:AD32"/>
    <mergeCell ref="AE32:AF32"/>
    <mergeCell ref="AG32:AH32"/>
    <mergeCell ref="AI32:AJ32"/>
    <mergeCell ref="W40:W42"/>
    <mergeCell ref="G39:G41"/>
    <mergeCell ref="W31:X33"/>
    <mergeCell ref="A37:Q37"/>
    <mergeCell ref="W34:W36"/>
    <mergeCell ref="W37:W39"/>
    <mergeCell ref="A39:A41"/>
    <mergeCell ref="B39:B41"/>
    <mergeCell ref="C39:C41"/>
    <mergeCell ref="D39:D41"/>
    <mergeCell ref="A53:A57"/>
    <mergeCell ref="G55:G57"/>
    <mergeCell ref="C54:G54"/>
    <mergeCell ref="A51:U51"/>
    <mergeCell ref="C55:C57"/>
    <mergeCell ref="Q39:Q41"/>
    <mergeCell ref="O39:O41"/>
    <mergeCell ref="H39:H41"/>
    <mergeCell ref="B53:T53"/>
    <mergeCell ref="B54:B57"/>
    <mergeCell ref="T55:T57"/>
    <mergeCell ref="D55:D57"/>
    <mergeCell ref="E39:E41"/>
    <mergeCell ref="F39:F41"/>
    <mergeCell ref="AE46:AJ46"/>
    <mergeCell ref="AA47:AB47"/>
    <mergeCell ref="AC47:AD47"/>
    <mergeCell ref="AE47:AF47"/>
    <mergeCell ref="AG47:AH47"/>
    <mergeCell ref="W46:X48"/>
    <mergeCell ref="Y46:AD46"/>
    <mergeCell ref="Y47:Z47"/>
    <mergeCell ref="AI47:AJ47"/>
    <mergeCell ref="W49:W51"/>
    <mergeCell ref="E55:E57"/>
    <mergeCell ref="F55:F57"/>
    <mergeCell ref="S55:S57"/>
    <mergeCell ref="R55:R57"/>
    <mergeCell ref="I54:N54"/>
    <mergeCell ref="J55:J57"/>
    <mergeCell ref="K55:K57"/>
    <mergeCell ref="W52:W54"/>
    <mergeCell ref="H55:H57"/>
    <mergeCell ref="W55:W57"/>
    <mergeCell ref="I55:I57"/>
    <mergeCell ref="O54:T54"/>
    <mergeCell ref="U53:U57"/>
    <mergeCell ref="L55:L57"/>
    <mergeCell ref="M55:M57"/>
    <mergeCell ref="N55:N57"/>
    <mergeCell ref="I39:I41"/>
    <mergeCell ref="J39:J41"/>
    <mergeCell ref="L39:L41"/>
    <mergeCell ref="M39:M41"/>
    <mergeCell ref="O55:O57"/>
    <mergeCell ref="Q55:Q57"/>
    <mergeCell ref="P55:P57"/>
    <mergeCell ref="N39:N41"/>
    <mergeCell ref="P39:P41"/>
    <mergeCell ref="K39:K41"/>
  </mergeCells>
  <conditionalFormatting sqref="T55:T57 N64:N67">
    <cfRule type="cellIs" priority="1" dxfId="1" operator="equal" stopIfTrue="1">
      <formula>"その他"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zoomScale="80" zoomScaleNormal="80" zoomScalePageLayoutView="0" workbookViewId="0" topLeftCell="L1">
      <selection activeCell="AC1" sqref="AC1"/>
    </sheetView>
  </sheetViews>
  <sheetFormatPr defaultColWidth="10.59765625" defaultRowHeight="15"/>
  <cols>
    <col min="1" max="1" width="20.59765625" style="55" customWidth="1"/>
    <col min="2" max="3" width="8.8984375" style="55" customWidth="1"/>
    <col min="4" max="4" width="9.69921875" style="55" customWidth="1"/>
    <col min="5" max="5" width="8.8984375" style="55" customWidth="1"/>
    <col min="6" max="6" width="9.8984375" style="55" customWidth="1"/>
    <col min="7" max="7" width="8.8984375" style="55" customWidth="1"/>
    <col min="8" max="8" width="9.69921875" style="55" customWidth="1"/>
    <col min="9" max="9" width="8.8984375" style="55" customWidth="1"/>
    <col min="10" max="10" width="10" style="55" customWidth="1"/>
    <col min="11" max="13" width="8.8984375" style="55" customWidth="1"/>
    <col min="14" max="14" width="10.8984375" style="55" customWidth="1"/>
    <col min="15" max="18" width="9.59765625" style="55" customWidth="1"/>
    <col min="19" max="19" width="8.59765625" style="55" customWidth="1"/>
    <col min="20" max="20" width="11.59765625" style="55" bestFit="1" customWidth="1"/>
    <col min="21" max="21" width="7.09765625" style="55" customWidth="1"/>
    <col min="22" max="22" width="10.09765625" style="55" customWidth="1"/>
    <col min="23" max="23" width="8.3984375" style="55" customWidth="1"/>
    <col min="24" max="24" width="11.59765625" style="55" customWidth="1"/>
    <col min="25" max="25" width="10" style="55" customWidth="1"/>
    <col min="26" max="26" width="10.3984375" style="55" bestFit="1" customWidth="1"/>
    <col min="27" max="27" width="8.3984375" style="55" bestFit="1" customWidth="1"/>
    <col min="28" max="28" width="13.3984375" style="55" customWidth="1"/>
    <col min="29" max="29" width="11.59765625" style="55" customWidth="1"/>
    <col min="30" max="16384" width="10.59765625" style="55" customWidth="1"/>
  </cols>
  <sheetData>
    <row r="1" spans="1:29" s="160" customFormat="1" ht="19.5" customHeight="1">
      <c r="A1" s="31" t="s">
        <v>285</v>
      </c>
      <c r="B1" s="31"/>
      <c r="C1" s="167"/>
      <c r="D1" s="167"/>
      <c r="E1" s="167"/>
      <c r="F1" s="167"/>
      <c r="G1" s="32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7"/>
      <c r="AB1" s="167"/>
      <c r="AC1" s="33" t="s">
        <v>286</v>
      </c>
    </row>
    <row r="2" spans="1:29" ht="19.5" customHeight="1">
      <c r="A2" s="450" t="s">
        <v>495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</row>
    <row r="3" spans="1:29" s="252" customFormat="1" ht="18" customHeight="1" thickBo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38"/>
      <c r="S3" s="339"/>
      <c r="T3" s="316"/>
      <c r="U3" s="316"/>
      <c r="V3" s="337"/>
      <c r="W3" s="336"/>
      <c r="X3" s="316"/>
      <c r="Y3" s="316"/>
      <c r="Z3" s="316"/>
      <c r="AA3" s="316"/>
      <c r="AB3" s="316"/>
      <c r="AC3" s="316"/>
    </row>
    <row r="4" spans="1:31" s="252" customFormat="1" ht="18" customHeight="1">
      <c r="A4" s="451" t="s">
        <v>431</v>
      </c>
      <c r="B4" s="548"/>
      <c r="C4" s="457" t="s">
        <v>366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9"/>
      <c r="S4" s="457" t="s">
        <v>367</v>
      </c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290"/>
      <c r="AE4" s="340"/>
    </row>
    <row r="5" spans="1:31" s="252" customFormat="1" ht="18" customHeight="1">
      <c r="A5" s="557"/>
      <c r="B5" s="558"/>
      <c r="C5" s="576" t="s">
        <v>191</v>
      </c>
      <c r="D5" s="577"/>
      <c r="E5" s="578" t="s">
        <v>429</v>
      </c>
      <c r="F5" s="579"/>
      <c r="G5" s="475"/>
      <c r="H5" s="475"/>
      <c r="I5" s="475"/>
      <c r="J5" s="475"/>
      <c r="K5" s="475"/>
      <c r="L5" s="475"/>
      <c r="M5" s="475"/>
      <c r="N5" s="475"/>
      <c r="O5" s="476"/>
      <c r="P5" s="477" t="s">
        <v>192</v>
      </c>
      <c r="Q5" s="477" t="s">
        <v>193</v>
      </c>
      <c r="R5" s="577" t="s">
        <v>194</v>
      </c>
      <c r="S5" s="576" t="s">
        <v>195</v>
      </c>
      <c r="T5" s="586"/>
      <c r="U5" s="578" t="s">
        <v>433</v>
      </c>
      <c r="V5" s="579"/>
      <c r="W5" s="579"/>
      <c r="X5" s="579"/>
      <c r="Y5" s="580"/>
      <c r="Z5" s="477" t="s">
        <v>368</v>
      </c>
      <c r="AA5" s="478" t="s">
        <v>369</v>
      </c>
      <c r="AB5" s="583"/>
      <c r="AC5" s="584" t="s">
        <v>196</v>
      </c>
      <c r="AD5" s="290"/>
      <c r="AE5" s="340"/>
    </row>
    <row r="6" spans="1:31" s="252" customFormat="1" ht="18" customHeight="1">
      <c r="A6" s="557"/>
      <c r="B6" s="558"/>
      <c r="C6" s="551"/>
      <c r="D6" s="558"/>
      <c r="E6" s="505"/>
      <c r="F6" s="531"/>
      <c r="G6" s="578" t="s">
        <v>430</v>
      </c>
      <c r="H6" s="479"/>
      <c r="I6" s="479"/>
      <c r="J6" s="479"/>
      <c r="K6" s="479"/>
      <c r="L6" s="479"/>
      <c r="M6" s="479"/>
      <c r="N6" s="480"/>
      <c r="O6" s="477" t="s">
        <v>370</v>
      </c>
      <c r="P6" s="461"/>
      <c r="Q6" s="461"/>
      <c r="R6" s="558"/>
      <c r="S6" s="551"/>
      <c r="T6" s="557"/>
      <c r="U6" s="581"/>
      <c r="V6" s="532"/>
      <c r="W6" s="532"/>
      <c r="X6" s="532"/>
      <c r="Y6" s="533"/>
      <c r="Z6" s="461"/>
      <c r="AA6" s="464"/>
      <c r="AB6" s="464"/>
      <c r="AC6" s="505"/>
      <c r="AE6" s="340"/>
    </row>
    <row r="7" spans="1:29" s="252" customFormat="1" ht="18" customHeight="1">
      <c r="A7" s="557"/>
      <c r="B7" s="558"/>
      <c r="C7" s="551"/>
      <c r="D7" s="558"/>
      <c r="E7" s="505"/>
      <c r="F7" s="531"/>
      <c r="G7" s="578" t="s">
        <v>176</v>
      </c>
      <c r="H7" s="580"/>
      <c r="I7" s="578" t="s">
        <v>197</v>
      </c>
      <c r="J7" s="580"/>
      <c r="K7" s="578" t="s">
        <v>198</v>
      </c>
      <c r="L7" s="580"/>
      <c r="M7" s="578" t="s">
        <v>199</v>
      </c>
      <c r="N7" s="580"/>
      <c r="O7" s="461"/>
      <c r="P7" s="461"/>
      <c r="Q7" s="461"/>
      <c r="R7" s="558"/>
      <c r="S7" s="551"/>
      <c r="T7" s="557"/>
      <c r="U7" s="578" t="s">
        <v>177</v>
      </c>
      <c r="V7" s="480"/>
      <c r="W7" s="578" t="s">
        <v>371</v>
      </c>
      <c r="X7" s="480"/>
      <c r="Y7" s="578" t="s">
        <v>372</v>
      </c>
      <c r="Z7" s="461"/>
      <c r="AA7" s="464"/>
      <c r="AB7" s="464"/>
      <c r="AC7" s="505"/>
    </row>
    <row r="8" spans="1:29" s="252" customFormat="1" ht="18" customHeight="1">
      <c r="A8" s="559"/>
      <c r="B8" s="560"/>
      <c r="C8" s="581" t="s">
        <v>373</v>
      </c>
      <c r="D8" s="533"/>
      <c r="E8" s="581" t="s">
        <v>374</v>
      </c>
      <c r="F8" s="533"/>
      <c r="G8" s="581"/>
      <c r="H8" s="533"/>
      <c r="I8" s="581"/>
      <c r="J8" s="533"/>
      <c r="K8" s="581"/>
      <c r="L8" s="533"/>
      <c r="M8" s="581"/>
      <c r="N8" s="533"/>
      <c r="O8" s="291" t="s">
        <v>426</v>
      </c>
      <c r="P8" s="291" t="s">
        <v>426</v>
      </c>
      <c r="Q8" s="291" t="s">
        <v>426</v>
      </c>
      <c r="R8" s="271" t="s">
        <v>427</v>
      </c>
      <c r="S8" s="581" t="s">
        <v>200</v>
      </c>
      <c r="T8" s="533"/>
      <c r="U8" s="581"/>
      <c r="V8" s="533"/>
      <c r="W8" s="581"/>
      <c r="X8" s="533"/>
      <c r="Y8" s="581"/>
      <c r="Z8" s="221" t="s">
        <v>200</v>
      </c>
      <c r="AA8" s="581" t="s">
        <v>200</v>
      </c>
      <c r="AB8" s="533"/>
      <c r="AC8" s="291" t="s">
        <v>375</v>
      </c>
    </row>
    <row r="9" spans="1:29" s="260" customFormat="1" ht="18" customHeight="1">
      <c r="A9" s="591" t="s">
        <v>376</v>
      </c>
      <c r="B9" s="592"/>
      <c r="C9" s="594">
        <v>1179835</v>
      </c>
      <c r="D9" s="585"/>
      <c r="E9" s="401"/>
      <c r="F9" s="402">
        <f>SUM(H9,O9)</f>
        <v>492525</v>
      </c>
      <c r="G9" s="401"/>
      <c r="H9" s="403">
        <f>SUM(J9:N9)</f>
        <v>492522</v>
      </c>
      <c r="I9" s="401"/>
      <c r="J9" s="402">
        <v>363575</v>
      </c>
      <c r="K9" s="401"/>
      <c r="L9" s="402">
        <v>78113</v>
      </c>
      <c r="M9" s="401"/>
      <c r="N9" s="402">
        <v>50834</v>
      </c>
      <c r="O9" s="402">
        <v>3</v>
      </c>
      <c r="P9" s="402">
        <v>41033</v>
      </c>
      <c r="Q9" s="402">
        <v>20207</v>
      </c>
      <c r="R9" s="404">
        <f>SUM(P9:Q9)/SUM(H9,Q9)*100</f>
        <v>11.943931394557358</v>
      </c>
      <c r="S9" s="585">
        <v>1177642</v>
      </c>
      <c r="T9" s="585"/>
      <c r="U9" s="401"/>
      <c r="V9" s="403">
        <f>SUM(X9:Y9)</f>
        <v>163217</v>
      </c>
      <c r="W9" s="401"/>
      <c r="X9" s="402">
        <v>163217</v>
      </c>
      <c r="Y9" s="403" t="s">
        <v>15</v>
      </c>
      <c r="Z9" s="402">
        <v>2204</v>
      </c>
      <c r="AA9" s="405"/>
      <c r="AB9" s="402">
        <v>1039633</v>
      </c>
      <c r="AC9" s="406">
        <v>88.3</v>
      </c>
    </row>
    <row r="10" spans="1:29" s="260" customFormat="1" ht="18" customHeight="1">
      <c r="A10" s="593">
        <v>13</v>
      </c>
      <c r="B10" s="482"/>
      <c r="C10" s="590">
        <v>1179763</v>
      </c>
      <c r="D10" s="587"/>
      <c r="E10" s="401"/>
      <c r="F10" s="402">
        <f>SUM(H10,O10)</f>
        <v>480324</v>
      </c>
      <c r="G10" s="401"/>
      <c r="H10" s="403">
        <f>SUM(J10:N10)</f>
        <v>480321</v>
      </c>
      <c r="I10" s="401"/>
      <c r="J10" s="402">
        <v>365175</v>
      </c>
      <c r="K10" s="401"/>
      <c r="L10" s="402">
        <v>61937</v>
      </c>
      <c r="M10" s="401"/>
      <c r="N10" s="402">
        <v>53209</v>
      </c>
      <c r="O10" s="402">
        <v>3</v>
      </c>
      <c r="P10" s="402">
        <v>41312</v>
      </c>
      <c r="Q10" s="402">
        <v>19300</v>
      </c>
      <c r="R10" s="404">
        <f>SUM(P10:Q10)/SUM(H10,Q10)*100</f>
        <v>12.13159574957818</v>
      </c>
      <c r="S10" s="587">
        <v>1177722</v>
      </c>
      <c r="T10" s="587"/>
      <c r="U10" s="401"/>
      <c r="V10" s="403">
        <f>SUM(X10:Y10)</f>
        <v>254678</v>
      </c>
      <c r="W10" s="401"/>
      <c r="X10" s="402">
        <v>254678</v>
      </c>
      <c r="Y10" s="403" t="s">
        <v>15</v>
      </c>
      <c r="Z10" s="402">
        <v>2045</v>
      </c>
      <c r="AA10" s="405"/>
      <c r="AB10" s="402">
        <v>1045166</v>
      </c>
      <c r="AC10" s="406">
        <v>88.7</v>
      </c>
    </row>
    <row r="11" spans="1:29" s="260" customFormat="1" ht="18" customHeight="1">
      <c r="A11" s="593">
        <v>14</v>
      </c>
      <c r="B11" s="482"/>
      <c r="C11" s="590">
        <v>1180215</v>
      </c>
      <c r="D11" s="587"/>
      <c r="E11" s="401"/>
      <c r="F11" s="402">
        <f>SUM(H11,O11)</f>
        <v>484233</v>
      </c>
      <c r="G11" s="407"/>
      <c r="H11" s="403">
        <f>SUM(J11:N11)</f>
        <v>484230</v>
      </c>
      <c r="I11" s="408"/>
      <c r="J11" s="402">
        <v>346333</v>
      </c>
      <c r="K11" s="408"/>
      <c r="L11" s="402">
        <v>52633</v>
      </c>
      <c r="M11" s="408"/>
      <c r="N11" s="402">
        <v>85264</v>
      </c>
      <c r="O11" s="402">
        <v>3</v>
      </c>
      <c r="P11" s="402">
        <v>48351</v>
      </c>
      <c r="Q11" s="402">
        <v>19320</v>
      </c>
      <c r="R11" s="404">
        <f>SUM(P11:Q11)/SUM(H11,Q11)*100</f>
        <v>13.438784629133155</v>
      </c>
      <c r="S11" s="587">
        <v>1179567</v>
      </c>
      <c r="T11" s="587"/>
      <c r="U11" s="401"/>
      <c r="V11" s="403">
        <f>SUM(X11:Y11)</f>
        <v>242595</v>
      </c>
      <c r="W11" s="401"/>
      <c r="X11" s="402">
        <v>242595</v>
      </c>
      <c r="Y11" s="403" t="s">
        <v>15</v>
      </c>
      <c r="Z11" s="402">
        <v>1658</v>
      </c>
      <c r="AA11" s="405"/>
      <c r="AB11" s="402">
        <v>1050808</v>
      </c>
      <c r="AC11" s="406">
        <v>89.1</v>
      </c>
    </row>
    <row r="12" spans="1:29" s="260" customFormat="1" ht="18" customHeight="1">
      <c r="A12" s="588" t="s">
        <v>377</v>
      </c>
      <c r="B12" s="589"/>
      <c r="C12" s="590">
        <v>1179029</v>
      </c>
      <c r="D12" s="587"/>
      <c r="E12" s="409"/>
      <c r="F12" s="402">
        <f>SUM(H12,O12)</f>
        <v>487782</v>
      </c>
      <c r="G12" s="409"/>
      <c r="H12" s="403">
        <f>SUM(J12:N12)</f>
        <v>487780</v>
      </c>
      <c r="I12" s="409"/>
      <c r="J12" s="402">
        <v>289887</v>
      </c>
      <c r="K12" s="409"/>
      <c r="L12" s="402">
        <v>23553</v>
      </c>
      <c r="M12" s="409"/>
      <c r="N12" s="402">
        <v>174340</v>
      </c>
      <c r="O12" s="402">
        <v>2</v>
      </c>
      <c r="P12" s="402">
        <v>56689</v>
      </c>
      <c r="Q12" s="402">
        <v>18640</v>
      </c>
      <c r="R12" s="404">
        <f>SUM(P12:Q12)/SUM(H12,Q12)*100</f>
        <v>14.874807472058766</v>
      </c>
      <c r="S12" s="587">
        <v>1177510</v>
      </c>
      <c r="T12" s="587"/>
      <c r="U12" s="409"/>
      <c r="V12" s="403">
        <f>SUM(X12:Y12)</f>
        <v>242595</v>
      </c>
      <c r="W12" s="409"/>
      <c r="X12" s="402">
        <v>242595</v>
      </c>
      <c r="Y12" s="403" t="s">
        <v>15</v>
      </c>
      <c r="Z12" s="402">
        <v>1519</v>
      </c>
      <c r="AA12" s="405"/>
      <c r="AB12" s="402">
        <v>1068969</v>
      </c>
      <c r="AC12" s="406">
        <v>90.66519992298747</v>
      </c>
    </row>
    <row r="13" spans="1:29" s="263" customFormat="1" ht="18" customHeight="1">
      <c r="A13" s="613" t="s">
        <v>380</v>
      </c>
      <c r="B13" s="614"/>
      <c r="C13" s="598">
        <f>SUM(D22,D35)</f>
        <v>1176888</v>
      </c>
      <c r="D13" s="595"/>
      <c r="E13" s="7"/>
      <c r="F13" s="11">
        <f>SUM(F22,F35)</f>
        <v>476972</v>
      </c>
      <c r="G13" s="7"/>
      <c r="H13" s="11">
        <f>SUM(H22,H35)</f>
        <v>476971</v>
      </c>
      <c r="I13" s="7"/>
      <c r="J13" s="11">
        <f>SUM(J22,J35)</f>
        <v>284985</v>
      </c>
      <c r="K13" s="7"/>
      <c r="L13" s="11">
        <f>SUM(L22,L35)</f>
        <v>21858</v>
      </c>
      <c r="M13" s="7"/>
      <c r="N13" s="11">
        <f>SUM(N22,N35)</f>
        <v>170128</v>
      </c>
      <c r="O13" s="11">
        <f>SUM(O22,O35)</f>
        <v>1</v>
      </c>
      <c r="P13" s="11">
        <f>SUM(P22,P35)</f>
        <v>56602</v>
      </c>
      <c r="Q13" s="11">
        <f>SUM(Q22,Q35)</f>
        <v>18943</v>
      </c>
      <c r="R13" s="420">
        <f>SUM(P13:Q13)/SUM(H13,Q13)*100</f>
        <v>15.233488064462792</v>
      </c>
      <c r="S13" s="595">
        <f>SUM(T22,T35)</f>
        <v>1175965</v>
      </c>
      <c r="T13" s="595"/>
      <c r="U13" s="7"/>
      <c r="V13" s="11">
        <f>SUM(V22,V35)</f>
        <v>222528</v>
      </c>
      <c r="W13" s="7"/>
      <c r="X13" s="11">
        <f>SUM(X22,X35)</f>
        <v>222528</v>
      </c>
      <c r="Y13" s="35" t="s">
        <v>15</v>
      </c>
      <c r="Z13" s="11">
        <f>SUM(Z22,Z35)</f>
        <v>928</v>
      </c>
      <c r="AA13" s="293"/>
      <c r="AB13" s="11">
        <f>SUM(AB22,AB35)</f>
        <v>1067167</v>
      </c>
      <c r="AC13" s="294">
        <v>90.7</v>
      </c>
    </row>
    <row r="14" spans="1:29" ht="18" customHeight="1">
      <c r="A14" s="59"/>
      <c r="B14" s="59"/>
      <c r="C14" s="411"/>
      <c r="D14" s="412"/>
      <c r="E14" s="401"/>
      <c r="F14" s="412"/>
      <c r="G14" s="401"/>
      <c r="H14" s="412"/>
      <c r="I14" s="401"/>
      <c r="J14" s="412"/>
      <c r="K14" s="401"/>
      <c r="L14" s="412"/>
      <c r="M14" s="401"/>
      <c r="N14" s="412"/>
      <c r="O14" s="412"/>
      <c r="P14" s="412"/>
      <c r="Q14" s="412"/>
      <c r="R14" s="404"/>
      <c r="S14" s="401"/>
      <c r="T14" s="412"/>
      <c r="U14" s="401"/>
      <c r="V14" s="412"/>
      <c r="W14" s="401"/>
      <c r="X14" s="412"/>
      <c r="Y14" s="412"/>
      <c r="Z14" s="412"/>
      <c r="AA14" s="405"/>
      <c r="AB14" s="412"/>
      <c r="AC14" s="410"/>
    </row>
    <row r="15" spans="1:29" s="260" customFormat="1" ht="18" customHeight="1">
      <c r="A15" s="597" t="s">
        <v>17</v>
      </c>
      <c r="B15" s="597"/>
      <c r="C15" s="413"/>
      <c r="D15" s="403">
        <v>442069</v>
      </c>
      <c r="E15" s="409"/>
      <c r="F15" s="402">
        <f>SUM(H15,O15)</f>
        <v>190512</v>
      </c>
      <c r="G15" s="409"/>
      <c r="H15" s="403">
        <f>SUM(J15:N15)</f>
        <v>190512</v>
      </c>
      <c r="I15" s="409"/>
      <c r="J15" s="403">
        <v>143017</v>
      </c>
      <c r="K15" s="409"/>
      <c r="L15" s="403">
        <v>4042</v>
      </c>
      <c r="M15" s="409"/>
      <c r="N15" s="403">
        <v>43453</v>
      </c>
      <c r="O15" s="414" t="s">
        <v>501</v>
      </c>
      <c r="P15" s="403">
        <v>19202</v>
      </c>
      <c r="Q15" s="403">
        <v>9424</v>
      </c>
      <c r="R15" s="404">
        <f>SUM(P15:Q15)/SUM(H15,Q15)*100</f>
        <v>14.31758162612036</v>
      </c>
      <c r="S15" s="409"/>
      <c r="T15" s="403">
        <v>442069</v>
      </c>
      <c r="U15" s="409"/>
      <c r="V15" s="403">
        <f>SUM(X15:Y15)</f>
        <v>27635</v>
      </c>
      <c r="W15" s="409"/>
      <c r="X15" s="403">
        <v>27635</v>
      </c>
      <c r="Y15" s="414" t="s">
        <v>501</v>
      </c>
      <c r="Z15" s="414" t="s">
        <v>501</v>
      </c>
      <c r="AA15" s="405"/>
      <c r="AB15" s="403">
        <v>435408</v>
      </c>
      <c r="AC15" s="410">
        <v>98.5</v>
      </c>
    </row>
    <row r="16" spans="1:29" s="260" customFormat="1" ht="18" customHeight="1">
      <c r="A16" s="535" t="s">
        <v>19</v>
      </c>
      <c r="B16" s="535"/>
      <c r="C16" s="413"/>
      <c r="D16" s="403">
        <v>109933</v>
      </c>
      <c r="E16" s="409"/>
      <c r="F16" s="402">
        <f>SUM(H16,O16)</f>
        <v>41494</v>
      </c>
      <c r="G16" s="409"/>
      <c r="H16" s="403">
        <f>SUM(J16:N16)</f>
        <v>41494</v>
      </c>
      <c r="I16" s="409"/>
      <c r="J16" s="403">
        <v>32835</v>
      </c>
      <c r="K16" s="409"/>
      <c r="L16" s="403">
        <v>2309</v>
      </c>
      <c r="M16" s="409"/>
      <c r="N16" s="403">
        <v>6350</v>
      </c>
      <c r="O16" s="414" t="s">
        <v>501</v>
      </c>
      <c r="P16" s="403">
        <v>6318</v>
      </c>
      <c r="Q16" s="403">
        <v>1376</v>
      </c>
      <c r="R16" s="404">
        <f>SUM(P16:Q16)/SUM(H16,Q16)*100</f>
        <v>17.947282481922088</v>
      </c>
      <c r="S16" s="409"/>
      <c r="T16" s="414" t="s">
        <v>501</v>
      </c>
      <c r="U16" s="403"/>
      <c r="V16" s="414" t="s">
        <v>501</v>
      </c>
      <c r="W16" s="403"/>
      <c r="X16" s="414" t="s">
        <v>501</v>
      </c>
      <c r="Y16" s="414" t="s">
        <v>501</v>
      </c>
      <c r="Z16" s="414" t="s">
        <v>501</v>
      </c>
      <c r="AA16" s="405"/>
      <c r="AB16" s="414" t="s">
        <v>501</v>
      </c>
      <c r="AC16" s="415" t="s">
        <v>501</v>
      </c>
    </row>
    <row r="17" spans="1:29" s="260" customFormat="1" ht="18" customHeight="1">
      <c r="A17" s="535" t="s">
        <v>20</v>
      </c>
      <c r="B17" s="535"/>
      <c r="C17" s="413"/>
      <c r="D17" s="403">
        <v>27145</v>
      </c>
      <c r="E17" s="409"/>
      <c r="F17" s="402">
        <f>SUM(H17,O17)</f>
        <v>16630</v>
      </c>
      <c r="G17" s="409"/>
      <c r="H17" s="403">
        <f>SUM(J17:N17)</f>
        <v>16630</v>
      </c>
      <c r="I17" s="409"/>
      <c r="J17" s="403">
        <v>10953</v>
      </c>
      <c r="K17" s="409"/>
      <c r="L17" s="403">
        <v>4125</v>
      </c>
      <c r="M17" s="409"/>
      <c r="N17" s="403">
        <v>1552</v>
      </c>
      <c r="O17" s="414" t="s">
        <v>501</v>
      </c>
      <c r="P17" s="403">
        <v>1552</v>
      </c>
      <c r="Q17" s="403">
        <v>21</v>
      </c>
      <c r="R17" s="404">
        <f>SUM(P17:Q17)/SUM(H17,Q17)*100</f>
        <v>9.446880067263228</v>
      </c>
      <c r="S17" s="409"/>
      <c r="T17" s="403">
        <v>27145</v>
      </c>
      <c r="U17" s="409"/>
      <c r="V17" s="403">
        <f>SUM(X17:Y17)</f>
        <v>14015</v>
      </c>
      <c r="W17" s="409"/>
      <c r="X17" s="403">
        <v>14015</v>
      </c>
      <c r="Y17" s="414" t="s">
        <v>501</v>
      </c>
      <c r="Z17" s="414" t="s">
        <v>501</v>
      </c>
      <c r="AA17" s="405"/>
      <c r="AB17" s="403">
        <v>20158</v>
      </c>
      <c r="AC17" s="416">
        <v>74.3</v>
      </c>
    </row>
    <row r="18" spans="1:29" s="260" customFormat="1" ht="18" customHeight="1">
      <c r="A18" s="535" t="s">
        <v>21</v>
      </c>
      <c r="B18" s="535"/>
      <c r="C18" s="413"/>
      <c r="D18" s="414" t="s">
        <v>501</v>
      </c>
      <c r="E18" s="409"/>
      <c r="F18" s="403" t="s">
        <v>502</v>
      </c>
      <c r="G18" s="409"/>
      <c r="H18" s="403" t="s">
        <v>502</v>
      </c>
      <c r="I18" s="409"/>
      <c r="J18" s="414" t="s">
        <v>501</v>
      </c>
      <c r="K18" s="409"/>
      <c r="L18" s="414" t="s">
        <v>501</v>
      </c>
      <c r="M18" s="409"/>
      <c r="N18" s="414" t="s">
        <v>501</v>
      </c>
      <c r="O18" s="414" t="s">
        <v>501</v>
      </c>
      <c r="P18" s="414" t="s">
        <v>501</v>
      </c>
      <c r="Q18" s="414" t="s">
        <v>501</v>
      </c>
      <c r="R18" s="414" t="s">
        <v>501</v>
      </c>
      <c r="S18" s="409"/>
      <c r="T18" s="414" t="s">
        <v>501</v>
      </c>
      <c r="U18" s="409"/>
      <c r="V18" s="414" t="s">
        <v>501</v>
      </c>
      <c r="W18" s="409"/>
      <c r="X18" s="414" t="s">
        <v>501</v>
      </c>
      <c r="Y18" s="414" t="s">
        <v>501</v>
      </c>
      <c r="Z18" s="414" t="s">
        <v>501</v>
      </c>
      <c r="AA18" s="405"/>
      <c r="AB18" s="414" t="s">
        <v>501</v>
      </c>
      <c r="AC18" s="415" t="s">
        <v>501</v>
      </c>
    </row>
    <row r="19" spans="1:29" s="260" customFormat="1" ht="18" customHeight="1">
      <c r="A19" s="535" t="s">
        <v>22</v>
      </c>
      <c r="B19" s="535"/>
      <c r="C19" s="413"/>
      <c r="D19" s="403">
        <v>67091</v>
      </c>
      <c r="E19" s="409"/>
      <c r="F19" s="402">
        <f>SUM(H19,O19)</f>
        <v>35856</v>
      </c>
      <c r="G19" s="409"/>
      <c r="H19" s="403">
        <f>SUM(J19:N19)</f>
        <v>35856</v>
      </c>
      <c r="I19" s="409"/>
      <c r="J19" s="403">
        <v>27192</v>
      </c>
      <c r="K19" s="409"/>
      <c r="L19" s="403">
        <v>2986</v>
      </c>
      <c r="M19" s="409"/>
      <c r="N19" s="403">
        <v>5678</v>
      </c>
      <c r="O19" s="414" t="s">
        <v>501</v>
      </c>
      <c r="P19" s="403">
        <v>2708</v>
      </c>
      <c r="Q19" s="403">
        <v>951</v>
      </c>
      <c r="R19" s="404">
        <f>SUM(P19:Q19)/SUM(H19,Q19)*100</f>
        <v>9.941043823185806</v>
      </c>
      <c r="S19" s="409"/>
      <c r="T19" s="414" t="s">
        <v>501</v>
      </c>
      <c r="U19" s="409"/>
      <c r="V19" s="414" t="s">
        <v>501</v>
      </c>
      <c r="W19" s="409"/>
      <c r="X19" s="414" t="s">
        <v>501</v>
      </c>
      <c r="Y19" s="414" t="s">
        <v>501</v>
      </c>
      <c r="Z19" s="414" t="s">
        <v>501</v>
      </c>
      <c r="AA19" s="405"/>
      <c r="AB19" s="414" t="s">
        <v>501</v>
      </c>
      <c r="AC19" s="415" t="s">
        <v>501</v>
      </c>
    </row>
    <row r="20" spans="1:29" s="260" customFormat="1" ht="18" customHeight="1">
      <c r="A20" s="535" t="s">
        <v>28</v>
      </c>
      <c r="B20" s="535"/>
      <c r="C20" s="413"/>
      <c r="D20" s="403">
        <v>9893</v>
      </c>
      <c r="E20" s="409"/>
      <c r="F20" s="402">
        <f>SUM(H20,O20)</f>
        <v>4067</v>
      </c>
      <c r="G20" s="409"/>
      <c r="H20" s="403">
        <f>SUM(J20:N20)</f>
        <v>4067</v>
      </c>
      <c r="I20" s="409"/>
      <c r="J20" s="403">
        <v>3222</v>
      </c>
      <c r="K20" s="409"/>
      <c r="L20" s="403">
        <v>22</v>
      </c>
      <c r="M20" s="409"/>
      <c r="N20" s="403">
        <v>823</v>
      </c>
      <c r="O20" s="414" t="s">
        <v>501</v>
      </c>
      <c r="P20" s="403">
        <v>374</v>
      </c>
      <c r="Q20" s="403">
        <v>100</v>
      </c>
      <c r="R20" s="404">
        <f>SUM(P20:Q20)/SUM(H20,Q20)*100</f>
        <v>11.375089992800575</v>
      </c>
      <c r="S20" s="409"/>
      <c r="T20" s="414" t="s">
        <v>501</v>
      </c>
      <c r="U20" s="409"/>
      <c r="V20" s="414" t="s">
        <v>501</v>
      </c>
      <c r="W20" s="409"/>
      <c r="X20" s="414" t="s">
        <v>501</v>
      </c>
      <c r="Y20" s="414" t="s">
        <v>501</v>
      </c>
      <c r="Z20" s="414" t="s">
        <v>501</v>
      </c>
      <c r="AA20" s="405"/>
      <c r="AB20" s="414" t="s">
        <v>501</v>
      </c>
      <c r="AC20" s="415" t="s">
        <v>501</v>
      </c>
    </row>
    <row r="21" spans="1:29" s="260" customFormat="1" ht="18" customHeight="1">
      <c r="A21" s="535" t="s">
        <v>63</v>
      </c>
      <c r="B21" s="535"/>
      <c r="C21" s="413"/>
      <c r="D21" s="414" t="s">
        <v>501</v>
      </c>
      <c r="E21" s="409"/>
      <c r="F21" s="402">
        <f>SUM(H21,O21)</f>
        <v>3559</v>
      </c>
      <c r="G21" s="409"/>
      <c r="H21" s="403">
        <f>SUM(J21:N21)</f>
        <v>3559</v>
      </c>
      <c r="I21" s="409"/>
      <c r="J21" s="403">
        <v>1978</v>
      </c>
      <c r="K21" s="409"/>
      <c r="L21" s="403">
        <v>1581</v>
      </c>
      <c r="M21" s="409"/>
      <c r="N21" s="414" t="s">
        <v>501</v>
      </c>
      <c r="O21" s="414" t="s">
        <v>501</v>
      </c>
      <c r="P21" s="414" t="s">
        <v>501</v>
      </c>
      <c r="Q21" s="414" t="s">
        <v>501</v>
      </c>
      <c r="R21" s="414" t="s">
        <v>501</v>
      </c>
      <c r="S21" s="409"/>
      <c r="T21" s="414" t="s">
        <v>501</v>
      </c>
      <c r="U21" s="409"/>
      <c r="V21" s="414" t="s">
        <v>501</v>
      </c>
      <c r="W21" s="409"/>
      <c r="X21" s="414" t="s">
        <v>501</v>
      </c>
      <c r="Y21" s="414" t="s">
        <v>501</v>
      </c>
      <c r="Z21" s="414" t="s">
        <v>501</v>
      </c>
      <c r="AA21" s="405"/>
      <c r="AB21" s="414" t="s">
        <v>501</v>
      </c>
      <c r="AC21" s="415" t="s">
        <v>501</v>
      </c>
    </row>
    <row r="22" spans="1:29" s="263" customFormat="1" ht="18" customHeight="1">
      <c r="A22" s="596" t="s">
        <v>178</v>
      </c>
      <c r="B22" s="484"/>
      <c r="C22" s="413"/>
      <c r="D22" s="35">
        <f>SUM(D15:D21)</f>
        <v>656131</v>
      </c>
      <c r="E22" s="7"/>
      <c r="F22" s="35">
        <f>SUM(F15:F21)</f>
        <v>292118</v>
      </c>
      <c r="G22" s="7"/>
      <c r="H22" s="35">
        <f>SUM(H15:H21)</f>
        <v>292118</v>
      </c>
      <c r="I22" s="7"/>
      <c r="J22" s="35">
        <f>SUM(J15:J21)</f>
        <v>219197</v>
      </c>
      <c r="K22" s="7"/>
      <c r="L22" s="35">
        <f>SUM(L15:L21)</f>
        <v>15065</v>
      </c>
      <c r="M22" s="7"/>
      <c r="N22" s="35">
        <f>SUM(N15:N21)</f>
        <v>57856</v>
      </c>
      <c r="O22" s="295" t="s">
        <v>503</v>
      </c>
      <c r="P22" s="35">
        <f>SUM(P15:P21)</f>
        <v>30154</v>
      </c>
      <c r="Q22" s="35">
        <f>SUM(Q15:Q21)</f>
        <v>11872</v>
      </c>
      <c r="R22" s="421">
        <f>SUM(P22:Q22)/SUM(H22,Q22)*100</f>
        <v>13.824796868318037</v>
      </c>
      <c r="S22" s="7"/>
      <c r="T22" s="35">
        <f>SUM(T15:T21)</f>
        <v>469214</v>
      </c>
      <c r="U22" s="7"/>
      <c r="V22" s="35">
        <f>SUM(V15:V21)</f>
        <v>41650</v>
      </c>
      <c r="W22" s="7"/>
      <c r="X22" s="35">
        <f>SUM(X15:X21)</f>
        <v>41650</v>
      </c>
      <c r="Y22" s="295" t="s">
        <v>503</v>
      </c>
      <c r="Z22" s="295" t="s">
        <v>503</v>
      </c>
      <c r="AA22" s="293"/>
      <c r="AB22" s="35">
        <f>SUM(AB15:AB21)</f>
        <v>455566</v>
      </c>
      <c r="AC22" s="296">
        <v>97.1</v>
      </c>
    </row>
    <row r="23" spans="1:29" ht="18" customHeight="1">
      <c r="A23" s="54"/>
      <c r="B23" s="54"/>
      <c r="C23" s="413"/>
      <c r="D23" s="418"/>
      <c r="E23" s="409"/>
      <c r="F23" s="418"/>
      <c r="G23" s="409"/>
      <c r="H23" s="418"/>
      <c r="I23" s="409"/>
      <c r="J23" s="418"/>
      <c r="K23" s="409"/>
      <c r="L23" s="418"/>
      <c r="M23" s="409"/>
      <c r="N23" s="418"/>
      <c r="O23" s="418"/>
      <c r="P23" s="418"/>
      <c r="Q23" s="418"/>
      <c r="R23" s="404"/>
      <c r="S23" s="409"/>
      <c r="T23" s="418"/>
      <c r="U23" s="409"/>
      <c r="V23" s="418"/>
      <c r="W23" s="409"/>
      <c r="X23" s="418"/>
      <c r="Y23" s="418"/>
      <c r="Z23" s="418"/>
      <c r="AA23" s="405"/>
      <c r="AB23" s="418"/>
      <c r="AC23" s="410"/>
    </row>
    <row r="24" spans="1:29" s="260" customFormat="1" ht="18" customHeight="1">
      <c r="A24" s="597" t="s">
        <v>179</v>
      </c>
      <c r="B24" s="599"/>
      <c r="C24" s="413"/>
      <c r="D24" s="414" t="s">
        <v>501</v>
      </c>
      <c r="E24" s="409"/>
      <c r="F24" s="414" t="s">
        <v>501</v>
      </c>
      <c r="G24" s="409"/>
      <c r="H24" s="414" t="s">
        <v>501</v>
      </c>
      <c r="I24" s="409"/>
      <c r="J24" s="414" t="s">
        <v>501</v>
      </c>
      <c r="K24" s="409"/>
      <c r="L24" s="414" t="s">
        <v>501</v>
      </c>
      <c r="M24" s="409"/>
      <c r="N24" s="414" t="s">
        <v>501</v>
      </c>
      <c r="O24" s="414" t="s">
        <v>501</v>
      </c>
      <c r="P24" s="414" t="s">
        <v>501</v>
      </c>
      <c r="Q24" s="414" t="s">
        <v>501</v>
      </c>
      <c r="R24" s="414" t="s">
        <v>501</v>
      </c>
      <c r="S24" s="409"/>
      <c r="T24" s="403">
        <v>186830</v>
      </c>
      <c r="U24" s="409"/>
      <c r="V24" s="403">
        <f>SUM(X24:Y24)</f>
        <v>53353</v>
      </c>
      <c r="W24" s="409"/>
      <c r="X24" s="403">
        <v>53353</v>
      </c>
      <c r="Y24" s="414" t="s">
        <v>501</v>
      </c>
      <c r="Z24" s="403">
        <v>87</v>
      </c>
      <c r="AA24" s="405"/>
      <c r="AB24" s="403">
        <v>154202</v>
      </c>
      <c r="AC24" s="417">
        <v>82.5</v>
      </c>
    </row>
    <row r="25" spans="1:29" s="260" customFormat="1" ht="18" customHeight="1">
      <c r="A25" s="535" t="s">
        <v>180</v>
      </c>
      <c r="B25" s="536"/>
      <c r="C25" s="413"/>
      <c r="D25" s="414" t="s">
        <v>501</v>
      </c>
      <c r="E25" s="409"/>
      <c r="F25" s="414" t="s">
        <v>287</v>
      </c>
      <c r="G25" s="409"/>
      <c r="H25" s="414" t="s">
        <v>501</v>
      </c>
      <c r="I25" s="409"/>
      <c r="J25" s="414" t="s">
        <v>501</v>
      </c>
      <c r="K25" s="409"/>
      <c r="L25" s="414" t="s">
        <v>501</v>
      </c>
      <c r="M25" s="409"/>
      <c r="N25" s="414" t="s">
        <v>501</v>
      </c>
      <c r="O25" s="414" t="s">
        <v>501</v>
      </c>
      <c r="P25" s="414" t="s">
        <v>501</v>
      </c>
      <c r="Q25" s="414" t="s">
        <v>501</v>
      </c>
      <c r="R25" s="414" t="s">
        <v>501</v>
      </c>
      <c r="S25" s="409"/>
      <c r="T25" s="403">
        <v>82869</v>
      </c>
      <c r="U25" s="409"/>
      <c r="V25" s="403">
        <f>SUM(X25:Y25)</f>
        <v>16639</v>
      </c>
      <c r="W25" s="409"/>
      <c r="X25" s="403">
        <v>16639</v>
      </c>
      <c r="Y25" s="414" t="s">
        <v>501</v>
      </c>
      <c r="Z25" s="414" t="s">
        <v>501</v>
      </c>
      <c r="AA25" s="405"/>
      <c r="AB25" s="403">
        <v>79061</v>
      </c>
      <c r="AC25" s="417">
        <v>95.4</v>
      </c>
    </row>
    <row r="26" spans="1:29" s="260" customFormat="1" ht="18" customHeight="1">
      <c r="A26" s="535" t="s">
        <v>428</v>
      </c>
      <c r="B26" s="536"/>
      <c r="C26" s="413"/>
      <c r="D26" s="403">
        <v>52526</v>
      </c>
      <c r="E26" s="409"/>
      <c r="F26" s="402">
        <f>SUM(H26,O26)</f>
        <v>16858</v>
      </c>
      <c r="G26" s="409"/>
      <c r="H26" s="403">
        <f>SUM(J26:N26)</f>
        <v>16858</v>
      </c>
      <c r="I26" s="409"/>
      <c r="J26" s="403">
        <v>11289</v>
      </c>
      <c r="K26" s="409"/>
      <c r="L26" s="403">
        <v>1934</v>
      </c>
      <c r="M26" s="409"/>
      <c r="N26" s="403">
        <v>3635</v>
      </c>
      <c r="O26" s="414" t="s">
        <v>501</v>
      </c>
      <c r="P26" s="403">
        <v>1490</v>
      </c>
      <c r="Q26" s="403">
        <v>919</v>
      </c>
      <c r="R26" s="404">
        <f>SUM(P26:Q26)/SUM(H26,Q26)*100</f>
        <v>13.551217865781629</v>
      </c>
      <c r="S26" s="409"/>
      <c r="T26" s="414" t="s">
        <v>501</v>
      </c>
      <c r="U26" s="409"/>
      <c r="V26" s="414" t="s">
        <v>501</v>
      </c>
      <c r="W26" s="409"/>
      <c r="X26" s="414" t="s">
        <v>501</v>
      </c>
      <c r="Y26" s="414" t="s">
        <v>501</v>
      </c>
      <c r="Z26" s="414" t="s">
        <v>501</v>
      </c>
      <c r="AA26" s="405"/>
      <c r="AB26" s="414" t="s">
        <v>501</v>
      </c>
      <c r="AC26" s="415" t="s">
        <v>501</v>
      </c>
    </row>
    <row r="27" spans="1:29" s="260" customFormat="1" ht="18" customHeight="1">
      <c r="A27" s="535" t="s">
        <v>201</v>
      </c>
      <c r="B27" s="536"/>
      <c r="C27" s="413"/>
      <c r="D27" s="403">
        <v>154898</v>
      </c>
      <c r="E27" s="409"/>
      <c r="F27" s="402">
        <f>SUM(H27,O27)</f>
        <v>63763</v>
      </c>
      <c r="G27" s="409"/>
      <c r="H27" s="403">
        <f>SUM(J27:N27)</f>
        <v>63763</v>
      </c>
      <c r="I27" s="409"/>
      <c r="J27" s="403">
        <v>48280</v>
      </c>
      <c r="K27" s="409"/>
      <c r="L27" s="414" t="s">
        <v>501</v>
      </c>
      <c r="M27" s="409"/>
      <c r="N27" s="403">
        <v>15483</v>
      </c>
      <c r="O27" s="414" t="s">
        <v>501</v>
      </c>
      <c r="P27" s="403">
        <v>7917</v>
      </c>
      <c r="Q27" s="403">
        <v>2688</v>
      </c>
      <c r="R27" s="404">
        <f>SUM(P27:Q27)/SUM(H27,Q27)*100</f>
        <v>15.959127778363005</v>
      </c>
      <c r="S27" s="409"/>
      <c r="T27" s="414" t="s">
        <v>501</v>
      </c>
      <c r="U27" s="409"/>
      <c r="V27" s="414" t="s">
        <v>501</v>
      </c>
      <c r="W27" s="409"/>
      <c r="X27" s="414" t="s">
        <v>501</v>
      </c>
      <c r="Y27" s="414" t="s">
        <v>501</v>
      </c>
      <c r="Z27" s="414" t="s">
        <v>501</v>
      </c>
      <c r="AA27" s="405"/>
      <c r="AB27" s="414" t="s">
        <v>501</v>
      </c>
      <c r="AC27" s="415" t="s">
        <v>501</v>
      </c>
    </row>
    <row r="28" spans="1:29" s="260" customFormat="1" ht="18" customHeight="1">
      <c r="A28" s="535" t="s">
        <v>202</v>
      </c>
      <c r="B28" s="536"/>
      <c r="C28" s="413"/>
      <c r="D28" s="414" t="s">
        <v>501</v>
      </c>
      <c r="E28" s="409"/>
      <c r="F28" s="414" t="s">
        <v>501</v>
      </c>
      <c r="G28" s="409"/>
      <c r="H28" s="414" t="s">
        <v>501</v>
      </c>
      <c r="I28" s="409"/>
      <c r="J28" s="414" t="s">
        <v>501</v>
      </c>
      <c r="K28" s="409"/>
      <c r="L28" s="414" t="s">
        <v>501</v>
      </c>
      <c r="M28" s="409"/>
      <c r="N28" s="414" t="s">
        <v>501</v>
      </c>
      <c r="O28" s="414" t="s">
        <v>501</v>
      </c>
      <c r="P28" s="414" t="s">
        <v>501</v>
      </c>
      <c r="Q28" s="414" t="s">
        <v>501</v>
      </c>
      <c r="R28" s="414" t="s">
        <v>501</v>
      </c>
      <c r="S28" s="409"/>
      <c r="T28" s="403">
        <v>124555</v>
      </c>
      <c r="U28" s="409"/>
      <c r="V28" s="403">
        <f aca="true" t="shared" si="0" ref="V28:V33">SUM(X28:Y28)</f>
        <v>20498</v>
      </c>
      <c r="W28" s="409"/>
      <c r="X28" s="403">
        <v>20498</v>
      </c>
      <c r="Y28" s="414" t="s">
        <v>501</v>
      </c>
      <c r="Z28" s="414" t="s">
        <v>501</v>
      </c>
      <c r="AA28" s="405"/>
      <c r="AB28" s="403">
        <v>121005</v>
      </c>
      <c r="AC28" s="416">
        <v>97.1</v>
      </c>
    </row>
    <row r="29" spans="1:29" s="260" customFormat="1" ht="18" customHeight="1">
      <c r="A29" s="535" t="s">
        <v>203</v>
      </c>
      <c r="B29" s="536"/>
      <c r="C29" s="413"/>
      <c r="D29" s="403">
        <v>98639</v>
      </c>
      <c r="E29" s="409"/>
      <c r="F29" s="402">
        <f>SUM(H29,O29)</f>
        <v>29795</v>
      </c>
      <c r="G29" s="409"/>
      <c r="H29" s="403">
        <f>SUM(J29:N29)</f>
        <v>29795</v>
      </c>
      <c r="I29" s="409"/>
      <c r="J29" s="414" t="s">
        <v>501</v>
      </c>
      <c r="K29" s="409"/>
      <c r="L29" s="403">
        <v>2763</v>
      </c>
      <c r="M29" s="409"/>
      <c r="N29" s="403">
        <v>27032</v>
      </c>
      <c r="O29" s="414" t="s">
        <v>501</v>
      </c>
      <c r="P29" s="403">
        <v>2318</v>
      </c>
      <c r="Q29" s="403">
        <v>2050</v>
      </c>
      <c r="R29" s="404">
        <f>SUM(P29:Q29)/SUM(H29,Q29)*100</f>
        <v>13.716439001413095</v>
      </c>
      <c r="S29" s="409"/>
      <c r="T29" s="403">
        <v>98639</v>
      </c>
      <c r="U29" s="409"/>
      <c r="V29" s="403">
        <f t="shared" si="0"/>
        <v>13137</v>
      </c>
      <c r="W29" s="409"/>
      <c r="X29" s="403">
        <v>13137</v>
      </c>
      <c r="Y29" s="414" t="s">
        <v>501</v>
      </c>
      <c r="Z29" s="414" t="s">
        <v>501</v>
      </c>
      <c r="AA29" s="405"/>
      <c r="AB29" s="403">
        <v>96139</v>
      </c>
      <c r="AC29" s="416">
        <v>97.5</v>
      </c>
    </row>
    <row r="30" spans="1:29" s="260" customFormat="1" ht="18" customHeight="1">
      <c r="A30" s="535" t="s">
        <v>181</v>
      </c>
      <c r="B30" s="536"/>
      <c r="C30" s="413"/>
      <c r="D30" s="403">
        <v>67344</v>
      </c>
      <c r="E30" s="409"/>
      <c r="F30" s="402">
        <f>SUM(H30,O30)</f>
        <v>23170</v>
      </c>
      <c r="G30" s="409"/>
      <c r="H30" s="403">
        <f>SUM(J30:N30)</f>
        <v>23169</v>
      </c>
      <c r="I30" s="409"/>
      <c r="J30" s="414" t="s">
        <v>501</v>
      </c>
      <c r="K30" s="409"/>
      <c r="L30" s="403">
        <v>97</v>
      </c>
      <c r="M30" s="409"/>
      <c r="N30" s="403">
        <v>23072</v>
      </c>
      <c r="O30" s="403">
        <v>1</v>
      </c>
      <c r="P30" s="403">
        <v>3451</v>
      </c>
      <c r="Q30" s="403">
        <v>1203</v>
      </c>
      <c r="R30" s="404">
        <f>SUM(P30:Q30)/SUM(H30,Q30)*100</f>
        <v>19.09568357131134</v>
      </c>
      <c r="S30" s="409"/>
      <c r="T30" s="403">
        <v>67344</v>
      </c>
      <c r="U30" s="409"/>
      <c r="V30" s="403">
        <f t="shared" si="0"/>
        <v>22828</v>
      </c>
      <c r="W30" s="409"/>
      <c r="X30" s="403">
        <v>22828</v>
      </c>
      <c r="Y30" s="414" t="s">
        <v>501</v>
      </c>
      <c r="Z30" s="403">
        <v>5</v>
      </c>
      <c r="AA30" s="405"/>
      <c r="AB30" s="403">
        <v>44920</v>
      </c>
      <c r="AC30" s="416">
        <v>66.7</v>
      </c>
    </row>
    <row r="31" spans="1:29" s="260" customFormat="1" ht="18" customHeight="1">
      <c r="A31" s="535" t="s">
        <v>182</v>
      </c>
      <c r="B31" s="536"/>
      <c r="C31" s="413"/>
      <c r="D31" s="403">
        <v>83996</v>
      </c>
      <c r="E31" s="409"/>
      <c r="F31" s="402">
        <f>SUM(H31,O31)</f>
        <v>32420</v>
      </c>
      <c r="G31" s="409"/>
      <c r="H31" s="403">
        <f>SUM(J31:N31)</f>
        <v>32420</v>
      </c>
      <c r="I31" s="409"/>
      <c r="J31" s="414" t="s">
        <v>501</v>
      </c>
      <c r="K31" s="409"/>
      <c r="L31" s="403">
        <v>1696</v>
      </c>
      <c r="M31" s="409"/>
      <c r="N31" s="403">
        <v>30724</v>
      </c>
      <c r="O31" s="414" t="s">
        <v>501</v>
      </c>
      <c r="P31" s="403">
        <v>6628</v>
      </c>
      <c r="Q31" s="414" t="s">
        <v>501</v>
      </c>
      <c r="R31" s="404">
        <f>SUM(P31:Q31)/SUM(H31,Q31)*100</f>
        <v>20.44417026526835</v>
      </c>
      <c r="S31" s="409"/>
      <c r="T31" s="403">
        <v>83996</v>
      </c>
      <c r="U31" s="409"/>
      <c r="V31" s="403">
        <f t="shared" si="0"/>
        <v>35906</v>
      </c>
      <c r="W31" s="409"/>
      <c r="X31" s="403">
        <v>35906</v>
      </c>
      <c r="Y31" s="414" t="s">
        <v>501</v>
      </c>
      <c r="Z31" s="414" t="s">
        <v>501</v>
      </c>
      <c r="AA31" s="405"/>
      <c r="AB31" s="403">
        <v>70435</v>
      </c>
      <c r="AC31" s="416">
        <v>83.9</v>
      </c>
    </row>
    <row r="32" spans="1:29" s="260" customFormat="1" ht="18" customHeight="1">
      <c r="A32" s="600" t="s">
        <v>432</v>
      </c>
      <c r="B32" s="601"/>
      <c r="C32" s="413"/>
      <c r="D32" s="403">
        <v>19527</v>
      </c>
      <c r="E32" s="409"/>
      <c r="F32" s="402">
        <f>SUM(H32,O32)</f>
        <v>7861</v>
      </c>
      <c r="G32" s="409"/>
      <c r="H32" s="403">
        <f>SUM(J32:N32)</f>
        <v>7861</v>
      </c>
      <c r="I32" s="409"/>
      <c r="J32" s="403">
        <v>6219</v>
      </c>
      <c r="K32" s="409"/>
      <c r="L32" s="403">
        <v>303</v>
      </c>
      <c r="M32" s="409"/>
      <c r="N32" s="403">
        <v>1339</v>
      </c>
      <c r="O32" s="414" t="s">
        <v>501</v>
      </c>
      <c r="P32" s="403">
        <v>1339</v>
      </c>
      <c r="Q32" s="414" t="s">
        <v>501</v>
      </c>
      <c r="R32" s="404">
        <f>SUM(P32:Q32)/SUM(H32,Q32)*100</f>
        <v>17.033456303269304</v>
      </c>
      <c r="S32" s="409"/>
      <c r="T32" s="403">
        <v>19527</v>
      </c>
      <c r="U32" s="409"/>
      <c r="V32" s="403">
        <f t="shared" si="0"/>
        <v>5425</v>
      </c>
      <c r="W32" s="409"/>
      <c r="X32" s="403">
        <v>5425</v>
      </c>
      <c r="Y32" s="414" t="s">
        <v>501</v>
      </c>
      <c r="Z32" s="414" t="s">
        <v>501</v>
      </c>
      <c r="AA32" s="405"/>
      <c r="AB32" s="403">
        <v>17041</v>
      </c>
      <c r="AC32" s="416">
        <v>87.3</v>
      </c>
    </row>
    <row r="33" spans="1:29" s="260" customFormat="1" ht="18" customHeight="1">
      <c r="A33" s="535" t="s">
        <v>204</v>
      </c>
      <c r="B33" s="536"/>
      <c r="C33" s="413"/>
      <c r="D33" s="414" t="s">
        <v>501</v>
      </c>
      <c r="E33" s="409"/>
      <c r="F33" s="414" t="s">
        <v>501</v>
      </c>
      <c r="G33" s="409"/>
      <c r="H33" s="414" t="s">
        <v>501</v>
      </c>
      <c r="I33" s="409"/>
      <c r="J33" s="414" t="s">
        <v>501</v>
      </c>
      <c r="K33" s="409"/>
      <c r="L33" s="414" t="s">
        <v>501</v>
      </c>
      <c r="M33" s="409"/>
      <c r="N33" s="414" t="s">
        <v>501</v>
      </c>
      <c r="O33" s="414" t="s">
        <v>501</v>
      </c>
      <c r="P33" s="414" t="s">
        <v>501</v>
      </c>
      <c r="Q33" s="414" t="s">
        <v>501</v>
      </c>
      <c r="R33" s="414" t="s">
        <v>501</v>
      </c>
      <c r="S33" s="409"/>
      <c r="T33" s="403">
        <v>42991</v>
      </c>
      <c r="U33" s="409"/>
      <c r="V33" s="403">
        <f t="shared" si="0"/>
        <v>13092</v>
      </c>
      <c r="W33" s="409"/>
      <c r="X33" s="403">
        <v>13092</v>
      </c>
      <c r="Y33" s="414" t="s">
        <v>501</v>
      </c>
      <c r="Z33" s="403">
        <v>836</v>
      </c>
      <c r="AA33" s="405"/>
      <c r="AB33" s="403">
        <v>28798</v>
      </c>
      <c r="AC33" s="416">
        <v>65.7</v>
      </c>
    </row>
    <row r="34" spans="1:29" s="260" customFormat="1" ht="18" customHeight="1">
      <c r="A34" s="535" t="s">
        <v>205</v>
      </c>
      <c r="B34" s="536"/>
      <c r="C34" s="413"/>
      <c r="D34" s="403">
        <v>43827</v>
      </c>
      <c r="E34" s="409"/>
      <c r="F34" s="402">
        <f>SUM(H34,O34)</f>
        <v>10987</v>
      </c>
      <c r="G34" s="409"/>
      <c r="H34" s="403">
        <f>SUM(J34:N34)</f>
        <v>10987</v>
      </c>
      <c r="I34" s="409"/>
      <c r="J34" s="414" t="s">
        <v>501</v>
      </c>
      <c r="K34" s="409"/>
      <c r="L34" s="414" t="s">
        <v>501</v>
      </c>
      <c r="M34" s="409"/>
      <c r="N34" s="403">
        <v>10987</v>
      </c>
      <c r="O34" s="414" t="s">
        <v>501</v>
      </c>
      <c r="P34" s="403">
        <v>3305</v>
      </c>
      <c r="Q34" s="403">
        <v>211</v>
      </c>
      <c r="R34" s="404">
        <f>SUM(P34:Q34)/SUM(H34,Q34,H21,H18)*100</f>
        <v>23.825980890424884</v>
      </c>
      <c r="S34" s="409"/>
      <c r="T34" s="414" t="s">
        <v>501</v>
      </c>
      <c r="U34" s="409"/>
      <c r="V34" s="414" t="s">
        <v>501</v>
      </c>
      <c r="W34" s="409"/>
      <c r="X34" s="414" t="s">
        <v>501</v>
      </c>
      <c r="Y34" s="414" t="s">
        <v>501</v>
      </c>
      <c r="Z34" s="414" t="s">
        <v>501</v>
      </c>
      <c r="AA34" s="405"/>
      <c r="AB34" s="414" t="s">
        <v>501</v>
      </c>
      <c r="AC34" s="415" t="s">
        <v>501</v>
      </c>
    </row>
    <row r="35" spans="1:29" s="263" customFormat="1" ht="18" customHeight="1">
      <c r="A35" s="615" t="s">
        <v>178</v>
      </c>
      <c r="B35" s="616"/>
      <c r="C35" s="419"/>
      <c r="D35" s="422">
        <f>SUM(D24:D34)</f>
        <v>520757</v>
      </c>
      <c r="E35" s="36"/>
      <c r="F35" s="422">
        <f>SUM(F24:F34)</f>
        <v>184854</v>
      </c>
      <c r="G35" s="36"/>
      <c r="H35" s="422">
        <f>SUM(H24:H34)</f>
        <v>184853</v>
      </c>
      <c r="I35" s="36"/>
      <c r="J35" s="422">
        <f>SUM(J24:J34)</f>
        <v>65788</v>
      </c>
      <c r="K35" s="36"/>
      <c r="L35" s="422">
        <f>SUM(L24:L34)</f>
        <v>6793</v>
      </c>
      <c r="M35" s="36"/>
      <c r="N35" s="422">
        <f>SUM(N24:N34)</f>
        <v>112272</v>
      </c>
      <c r="O35" s="422">
        <f>SUM(O24:O34)</f>
        <v>1</v>
      </c>
      <c r="P35" s="422">
        <f>SUM(P24:P34)</f>
        <v>26448</v>
      </c>
      <c r="Q35" s="422">
        <f>SUM(Q24:Q34)</f>
        <v>7071</v>
      </c>
      <c r="R35" s="423">
        <f>SUM(P35:Q35)/SUM(H35,Q35)*100</f>
        <v>17.464725620558138</v>
      </c>
      <c r="S35" s="36"/>
      <c r="T35" s="422">
        <f>SUM(T24:T34)</f>
        <v>706751</v>
      </c>
      <c r="U35" s="36"/>
      <c r="V35" s="422">
        <f>SUM(V24:V34)</f>
        <v>180878</v>
      </c>
      <c r="W35" s="36"/>
      <c r="X35" s="422">
        <f>SUM(X24:X34)</f>
        <v>180878</v>
      </c>
      <c r="Y35" s="297">
        <v>0</v>
      </c>
      <c r="Z35" s="422">
        <f>SUM(Z24:Z34)</f>
        <v>928</v>
      </c>
      <c r="AA35" s="298"/>
      <c r="AB35" s="422">
        <f>SUM(AB24:AB34)</f>
        <v>611601</v>
      </c>
      <c r="AC35" s="299">
        <v>86.4</v>
      </c>
    </row>
    <row r="36" spans="1:29" ht="18" customHeight="1">
      <c r="A36" s="75" t="s">
        <v>378</v>
      </c>
      <c r="B36" s="54"/>
      <c r="C36" s="15"/>
      <c r="D36" s="34"/>
      <c r="E36" s="15"/>
      <c r="F36" s="34"/>
      <c r="G36" s="15"/>
      <c r="H36" s="34"/>
      <c r="I36" s="15"/>
      <c r="J36" s="34"/>
      <c r="K36" s="15"/>
      <c r="L36" s="34"/>
      <c r="M36" s="15"/>
      <c r="N36" s="34"/>
      <c r="O36" s="34"/>
      <c r="P36" s="34"/>
      <c r="Q36" s="34"/>
      <c r="R36" s="292"/>
      <c r="S36" s="15"/>
      <c r="T36" s="34"/>
      <c r="U36" s="15"/>
      <c r="V36" s="34"/>
      <c r="W36" s="15"/>
      <c r="X36" s="34"/>
      <c r="Y36" s="34"/>
      <c r="Z36" s="34"/>
      <c r="AA36" s="37"/>
      <c r="AB36" s="34"/>
      <c r="AC36" s="38"/>
    </row>
    <row r="37" spans="1:29" ht="18" customHeight="1">
      <c r="A37" s="75" t="s">
        <v>379</v>
      </c>
      <c r="B37" s="75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</row>
    <row r="38" spans="1:29" ht="18" customHeight="1">
      <c r="A38" s="75" t="s">
        <v>206</v>
      </c>
      <c r="B38" s="75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P38" s="79"/>
      <c r="Q38" s="78"/>
      <c r="R38" s="78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</row>
    <row r="39" spans="1:29" ht="15" customHeight="1">
      <c r="A39" s="75"/>
      <c r="B39" s="75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</row>
    <row r="40" spans="1:29" ht="15" customHeight="1">
      <c r="A40" s="75"/>
      <c r="B40" s="75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79"/>
      <c r="Q40" s="78"/>
      <c r="R40" s="78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</row>
    <row r="41" spans="2:29" ht="18" customHeight="1">
      <c r="B41" s="7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</row>
    <row r="42" spans="1:29" ht="18" customHeight="1">
      <c r="A42" s="75"/>
      <c r="B42" s="75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</row>
    <row r="43" spans="1:29" ht="18" customHeight="1">
      <c r="A43" s="75"/>
      <c r="B43" s="75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</row>
    <row r="44" spans="1:29" ht="18" customHeight="1">
      <c r="A44" s="75"/>
      <c r="B44" s="75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</row>
    <row r="45" spans="1:29" ht="19.5" customHeight="1">
      <c r="A45" s="450" t="s">
        <v>494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"/>
      <c r="Q45" s="24"/>
      <c r="R45" s="450" t="s">
        <v>288</v>
      </c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</row>
    <row r="46" spans="3:29" ht="18" customHeight="1" thickBot="1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S46" s="57"/>
      <c r="T46" s="57"/>
      <c r="U46" s="57"/>
      <c r="V46" s="57"/>
      <c r="W46" s="57"/>
      <c r="X46" s="57"/>
      <c r="Y46" s="57"/>
      <c r="AB46" s="573" t="s">
        <v>183</v>
      </c>
      <c r="AC46" s="573"/>
    </row>
    <row r="47" spans="1:29" ht="18" customHeight="1">
      <c r="A47" s="452" t="s">
        <v>385</v>
      </c>
      <c r="B47" s="504" t="s">
        <v>184</v>
      </c>
      <c r="C47" s="582"/>
      <c r="D47" s="582"/>
      <c r="E47" s="582"/>
      <c r="F47" s="582"/>
      <c r="G47" s="530"/>
      <c r="H47" s="504" t="s">
        <v>185</v>
      </c>
      <c r="I47" s="582"/>
      <c r="J47" s="582"/>
      <c r="K47" s="582"/>
      <c r="L47" s="582"/>
      <c r="M47" s="582"/>
      <c r="N47" s="218"/>
      <c r="O47" s="218"/>
      <c r="P47" s="218"/>
      <c r="Q47" s="174"/>
      <c r="R47" s="529" t="s">
        <v>207</v>
      </c>
      <c r="S47" s="452"/>
      <c r="T47" s="574" t="s">
        <v>386</v>
      </c>
      <c r="U47" s="574"/>
      <c r="V47" s="574"/>
      <c r="W47" s="574" t="s">
        <v>387</v>
      </c>
      <c r="X47" s="574"/>
      <c r="Y47" s="574"/>
      <c r="Z47" s="504" t="s">
        <v>388</v>
      </c>
      <c r="AA47" s="452"/>
      <c r="AB47" s="504" t="s">
        <v>389</v>
      </c>
      <c r="AC47" s="529"/>
    </row>
    <row r="48" spans="1:29" ht="18" customHeight="1">
      <c r="A48" s="525"/>
      <c r="B48" s="581"/>
      <c r="C48" s="532"/>
      <c r="D48" s="532"/>
      <c r="E48" s="532"/>
      <c r="F48" s="532"/>
      <c r="G48" s="533"/>
      <c r="H48" s="581"/>
      <c r="I48" s="532"/>
      <c r="J48" s="532"/>
      <c r="K48" s="532"/>
      <c r="L48" s="532"/>
      <c r="M48" s="532"/>
      <c r="N48" s="218"/>
      <c r="O48" s="218"/>
      <c r="P48" s="218"/>
      <c r="Q48" s="174"/>
      <c r="R48" s="453"/>
      <c r="S48" s="454"/>
      <c r="T48" s="568"/>
      <c r="U48" s="568"/>
      <c r="V48" s="568"/>
      <c r="W48" s="568"/>
      <c r="X48" s="568"/>
      <c r="Y48" s="568"/>
      <c r="Z48" s="565"/>
      <c r="AA48" s="456"/>
      <c r="AB48" s="565"/>
      <c r="AC48" s="455"/>
    </row>
    <row r="49" spans="1:29" ht="18" customHeight="1">
      <c r="A49" s="525"/>
      <c r="B49" s="477" t="s">
        <v>208</v>
      </c>
      <c r="C49" s="477" t="s">
        <v>209</v>
      </c>
      <c r="D49" s="477" t="s">
        <v>210</v>
      </c>
      <c r="E49" s="477" t="s">
        <v>211</v>
      </c>
      <c r="F49" s="477" t="s">
        <v>212</v>
      </c>
      <c r="G49" s="477" t="s">
        <v>213</v>
      </c>
      <c r="H49" s="477" t="s">
        <v>208</v>
      </c>
      <c r="I49" s="477" t="s">
        <v>209</v>
      </c>
      <c r="J49" s="477" t="s">
        <v>210</v>
      </c>
      <c r="K49" s="477" t="s">
        <v>211</v>
      </c>
      <c r="L49" s="477" t="s">
        <v>212</v>
      </c>
      <c r="M49" s="576" t="s">
        <v>213</v>
      </c>
      <c r="N49" s="252"/>
      <c r="O49" s="300"/>
      <c r="P49" s="300"/>
      <c r="Q49" s="174"/>
      <c r="R49" s="453"/>
      <c r="S49" s="454"/>
      <c r="T49" s="568" t="s">
        <v>186</v>
      </c>
      <c r="U49" s="568"/>
      <c r="V49" s="568" t="s">
        <v>187</v>
      </c>
      <c r="W49" s="568" t="s">
        <v>186</v>
      </c>
      <c r="X49" s="568"/>
      <c r="Y49" s="568" t="s">
        <v>187</v>
      </c>
      <c r="Z49" s="478" t="s">
        <v>186</v>
      </c>
      <c r="AA49" s="478" t="s">
        <v>187</v>
      </c>
      <c r="AB49" s="478" t="s">
        <v>186</v>
      </c>
      <c r="AC49" s="578" t="s">
        <v>187</v>
      </c>
    </row>
    <row r="50" spans="1:29" ht="18" customHeight="1">
      <c r="A50" s="533"/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552"/>
      <c r="N50" s="252"/>
      <c r="O50" s="300"/>
      <c r="P50" s="300"/>
      <c r="Q50" s="174"/>
      <c r="R50" s="455"/>
      <c r="S50" s="456"/>
      <c r="T50" s="568"/>
      <c r="U50" s="568"/>
      <c r="V50" s="568"/>
      <c r="W50" s="568"/>
      <c r="X50" s="568"/>
      <c r="Y50" s="568"/>
      <c r="Z50" s="566"/>
      <c r="AA50" s="566"/>
      <c r="AB50" s="566"/>
      <c r="AC50" s="565"/>
    </row>
    <row r="51" spans="1:29" ht="18" customHeight="1">
      <c r="A51" s="222" t="s">
        <v>381</v>
      </c>
      <c r="B51" s="301">
        <v>0.004</v>
      </c>
      <c r="C51" s="302">
        <v>0.004</v>
      </c>
      <c r="D51" s="302">
        <v>0.003</v>
      </c>
      <c r="E51" s="302">
        <v>0.004</v>
      </c>
      <c r="F51" s="302">
        <v>0.004</v>
      </c>
      <c r="G51" s="302">
        <v>0.004</v>
      </c>
      <c r="H51" s="302">
        <v>0.009</v>
      </c>
      <c r="I51" s="302">
        <v>0.009</v>
      </c>
      <c r="J51" s="302">
        <v>0.013</v>
      </c>
      <c r="K51" s="302">
        <v>0.014</v>
      </c>
      <c r="L51" s="302">
        <v>0.006</v>
      </c>
      <c r="M51" s="302">
        <v>0.014</v>
      </c>
      <c r="N51" s="252"/>
      <c r="O51" s="303"/>
      <c r="P51" s="303"/>
      <c r="Q51" s="174"/>
      <c r="R51" s="479" t="s">
        <v>390</v>
      </c>
      <c r="S51" s="480"/>
      <c r="T51" s="569">
        <f>SUM(W51,Z51,AB51,T62,V62,X62,Z62,AB62)</f>
        <v>928</v>
      </c>
      <c r="U51" s="570"/>
      <c r="V51" s="424">
        <v>100</v>
      </c>
      <c r="W51" s="567">
        <v>223</v>
      </c>
      <c r="X51" s="567"/>
      <c r="Y51" s="425">
        <f>W51/$T$51*100</f>
        <v>24.030172413793103</v>
      </c>
      <c r="Z51" s="426">
        <v>97</v>
      </c>
      <c r="AA51" s="425">
        <f>Z51/$T$51*100</f>
        <v>10.452586206896552</v>
      </c>
      <c r="AB51" s="418">
        <v>2</v>
      </c>
      <c r="AC51" s="425">
        <f>AB51/$T$51*100</f>
        <v>0.21551724137931033</v>
      </c>
    </row>
    <row r="52" spans="1:29" ht="18" customHeight="1">
      <c r="A52" s="448" t="s">
        <v>513</v>
      </c>
      <c r="B52" s="304">
        <v>0.004</v>
      </c>
      <c r="C52" s="303">
        <v>0.004</v>
      </c>
      <c r="D52" s="303">
        <v>0.004</v>
      </c>
      <c r="E52" s="303">
        <v>0.004</v>
      </c>
      <c r="F52" s="303">
        <v>0.004</v>
      </c>
      <c r="G52" s="303">
        <v>0.003</v>
      </c>
      <c r="H52" s="303">
        <v>0.011</v>
      </c>
      <c r="I52" s="303">
        <v>0.009</v>
      </c>
      <c r="J52" s="303">
        <v>0.015</v>
      </c>
      <c r="K52" s="303">
        <v>0.014</v>
      </c>
      <c r="L52" s="303">
        <v>0.006</v>
      </c>
      <c r="M52" s="303">
        <v>0.014</v>
      </c>
      <c r="N52" s="252"/>
      <c r="O52" s="303"/>
      <c r="P52" s="303"/>
      <c r="Q52" s="174"/>
      <c r="R52" s="481" t="s">
        <v>504</v>
      </c>
      <c r="S52" s="607"/>
      <c r="T52" s="569">
        <f>SUM(W52,Z52,AB52,T63,V63,X63,Z63,AB63)</f>
        <v>1016</v>
      </c>
      <c r="U52" s="570"/>
      <c r="V52" s="425">
        <v>100</v>
      </c>
      <c r="W52" s="567">
        <v>196</v>
      </c>
      <c r="X52" s="567"/>
      <c r="Y52" s="425">
        <f>W52/$T$52*100</f>
        <v>19.291338582677163</v>
      </c>
      <c r="Z52" s="426">
        <v>126</v>
      </c>
      <c r="AA52" s="425">
        <f>Z52/$T$52*100</f>
        <v>12.401574803149607</v>
      </c>
      <c r="AB52" s="418" t="s">
        <v>15</v>
      </c>
      <c r="AC52" s="427" t="s">
        <v>15</v>
      </c>
    </row>
    <row r="53" spans="1:29" ht="18" customHeight="1">
      <c r="A53" s="448" t="s">
        <v>514</v>
      </c>
      <c r="B53" s="303">
        <v>0.004</v>
      </c>
      <c r="C53" s="303">
        <v>0.004</v>
      </c>
      <c r="D53" s="303">
        <v>0.004</v>
      </c>
      <c r="E53" s="303">
        <v>0.004</v>
      </c>
      <c r="F53" s="303">
        <v>0.004</v>
      </c>
      <c r="G53" s="303">
        <v>0.004</v>
      </c>
      <c r="H53" s="303">
        <v>0.01</v>
      </c>
      <c r="I53" s="303">
        <v>0.008</v>
      </c>
      <c r="J53" s="303">
        <v>0.013</v>
      </c>
      <c r="K53" s="303">
        <v>0.014</v>
      </c>
      <c r="L53" s="303">
        <v>0.007</v>
      </c>
      <c r="M53" s="303">
        <v>0.015</v>
      </c>
      <c r="N53" s="252"/>
      <c r="O53" s="305"/>
      <c r="P53" s="305"/>
      <c r="Q53" s="174"/>
      <c r="R53" s="481" t="s">
        <v>505</v>
      </c>
      <c r="S53" s="607"/>
      <c r="T53" s="569">
        <f>SUM(W53,Z53,AB53,T64,V64,X64,Z64,AB64)</f>
        <v>1152</v>
      </c>
      <c r="U53" s="570"/>
      <c r="V53" s="425">
        <v>100</v>
      </c>
      <c r="W53" s="567">
        <v>252</v>
      </c>
      <c r="X53" s="567"/>
      <c r="Y53" s="425">
        <f>W53/$T$53*100</f>
        <v>21.875</v>
      </c>
      <c r="Z53" s="426">
        <v>149</v>
      </c>
      <c r="AA53" s="425">
        <f>Z53/$T$53*100</f>
        <v>12.934027777777779</v>
      </c>
      <c r="AB53" s="418">
        <v>1</v>
      </c>
      <c r="AC53" s="425">
        <f>AB53/$T$53*100</f>
        <v>0.08680555555555555</v>
      </c>
    </row>
    <row r="54" spans="1:29" ht="18" customHeight="1">
      <c r="A54" s="448" t="s">
        <v>515</v>
      </c>
      <c r="B54" s="304">
        <v>0.004</v>
      </c>
      <c r="C54" s="303">
        <v>0.004</v>
      </c>
      <c r="D54" s="303">
        <v>0.004</v>
      </c>
      <c r="E54" s="303">
        <v>0.002</v>
      </c>
      <c r="F54" s="303">
        <v>0.002</v>
      </c>
      <c r="G54" s="303">
        <v>0.004</v>
      </c>
      <c r="H54" s="303">
        <v>0.008</v>
      </c>
      <c r="I54" s="303">
        <v>0.007</v>
      </c>
      <c r="J54" s="303">
        <v>0.013</v>
      </c>
      <c r="K54" s="303">
        <v>0.014</v>
      </c>
      <c r="L54" s="303">
        <v>0.006</v>
      </c>
      <c r="M54" s="303">
        <v>0.013</v>
      </c>
      <c r="N54" s="252"/>
      <c r="O54" s="305"/>
      <c r="P54" s="305"/>
      <c r="Q54" s="174"/>
      <c r="R54" s="481" t="s">
        <v>506</v>
      </c>
      <c r="S54" s="607"/>
      <c r="T54" s="569">
        <f>SUM(W54,Z54,AB54,T65,V65,X65,Z65,AB65)</f>
        <v>883</v>
      </c>
      <c r="U54" s="570"/>
      <c r="V54" s="425">
        <v>100</v>
      </c>
      <c r="W54" s="567">
        <v>165</v>
      </c>
      <c r="X54" s="567"/>
      <c r="Y54" s="425">
        <f>W54/$T$54*100</f>
        <v>18.68629671574179</v>
      </c>
      <c r="Z54" s="426">
        <v>100</v>
      </c>
      <c r="AA54" s="425">
        <f>Z54/$T$54*100</f>
        <v>11.325028312570781</v>
      </c>
      <c r="AB54" s="418">
        <v>1</v>
      </c>
      <c r="AC54" s="425">
        <f>AB54/$T$54*100</f>
        <v>0.11325028312570783</v>
      </c>
    </row>
    <row r="55" spans="1:29" ht="18" customHeight="1">
      <c r="A55" s="23" t="s">
        <v>500</v>
      </c>
      <c r="B55" s="306">
        <v>0.004</v>
      </c>
      <c r="C55" s="307">
        <v>0.003</v>
      </c>
      <c r="D55" s="307">
        <v>0.003</v>
      </c>
      <c r="E55" s="307">
        <v>0.001</v>
      </c>
      <c r="F55" s="307">
        <v>0.002</v>
      </c>
      <c r="G55" s="307">
        <v>0.004</v>
      </c>
      <c r="H55" s="307">
        <v>0.008</v>
      </c>
      <c r="I55" s="307">
        <v>0.007</v>
      </c>
      <c r="J55" s="307">
        <v>0.012</v>
      </c>
      <c r="K55" s="307">
        <v>0.013</v>
      </c>
      <c r="L55" s="307">
        <v>0.005</v>
      </c>
      <c r="M55" s="307">
        <v>0.013</v>
      </c>
      <c r="N55" s="263"/>
      <c r="O55" s="180"/>
      <c r="P55" s="180"/>
      <c r="Q55" s="174"/>
      <c r="R55" s="608" t="s">
        <v>500</v>
      </c>
      <c r="S55" s="609"/>
      <c r="T55" s="571">
        <f>SUM(W55,Z55,AB55,T66,V66,X66,Z66,AB66)</f>
        <v>965</v>
      </c>
      <c r="U55" s="572"/>
      <c r="V55" s="334">
        <v>100</v>
      </c>
      <c r="W55" s="564">
        <v>173</v>
      </c>
      <c r="X55" s="564"/>
      <c r="Y55" s="334">
        <f>W55/$T$55*100</f>
        <v>17.927461139896373</v>
      </c>
      <c r="Z55" s="39">
        <v>109</v>
      </c>
      <c r="AA55" s="428">
        <f>Z55/$T$55*100</f>
        <v>11.295336787564766</v>
      </c>
      <c r="AB55" s="40" t="s">
        <v>15</v>
      </c>
      <c r="AC55" s="41" t="s">
        <v>15</v>
      </c>
    </row>
    <row r="56" spans="1:29" ht="18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174"/>
      <c r="R56" s="42"/>
      <c r="S56" s="42"/>
      <c r="T56" s="45"/>
      <c r="U56" s="46"/>
      <c r="V56" s="45"/>
      <c r="W56" s="46"/>
      <c r="X56" s="45"/>
      <c r="Y56" s="46"/>
      <c r="Z56" s="17"/>
      <c r="AA56" s="17"/>
      <c r="AB56" s="45"/>
      <c r="AC56" s="46"/>
    </row>
    <row r="57" spans="1:29" ht="18" customHeight="1" thickBot="1">
      <c r="A57" s="75"/>
      <c r="B57" s="75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</row>
    <row r="58" spans="1:29" ht="18" customHeight="1">
      <c r="A58" s="486" t="s">
        <v>382</v>
      </c>
      <c r="B58" s="604" t="s">
        <v>383</v>
      </c>
      <c r="C58" s="490"/>
      <c r="D58" s="490"/>
      <c r="E58" s="490"/>
      <c r="F58" s="490"/>
      <c r="G58" s="523"/>
      <c r="H58" s="489" t="s">
        <v>188</v>
      </c>
      <c r="I58" s="490"/>
      <c r="J58" s="490"/>
      <c r="K58" s="490"/>
      <c r="L58" s="490"/>
      <c r="M58" s="523"/>
      <c r="N58" s="522" t="s">
        <v>424</v>
      </c>
      <c r="O58" s="610" t="s">
        <v>425</v>
      </c>
      <c r="P58" s="78"/>
      <c r="R58" s="529" t="s">
        <v>207</v>
      </c>
      <c r="S58" s="452"/>
      <c r="T58" s="504" t="s">
        <v>391</v>
      </c>
      <c r="U58" s="452"/>
      <c r="V58" s="504" t="s">
        <v>392</v>
      </c>
      <c r="W58" s="452"/>
      <c r="X58" s="504" t="s">
        <v>393</v>
      </c>
      <c r="Y58" s="452"/>
      <c r="Z58" s="504" t="s">
        <v>394</v>
      </c>
      <c r="AA58" s="452"/>
      <c r="AB58" s="504" t="s">
        <v>395</v>
      </c>
      <c r="AC58" s="529"/>
    </row>
    <row r="59" spans="1:29" ht="18" customHeight="1">
      <c r="A59" s="602"/>
      <c r="B59" s="605"/>
      <c r="C59" s="491"/>
      <c r="D59" s="491"/>
      <c r="E59" s="491"/>
      <c r="F59" s="491"/>
      <c r="G59" s="488"/>
      <c r="H59" s="491"/>
      <c r="I59" s="491"/>
      <c r="J59" s="491"/>
      <c r="K59" s="491"/>
      <c r="L59" s="491"/>
      <c r="M59" s="488"/>
      <c r="N59" s="606"/>
      <c r="O59" s="611"/>
      <c r="P59" s="169"/>
      <c r="R59" s="453"/>
      <c r="S59" s="454"/>
      <c r="T59" s="565"/>
      <c r="U59" s="456"/>
      <c r="V59" s="565"/>
      <c r="W59" s="456"/>
      <c r="X59" s="565"/>
      <c r="Y59" s="456"/>
      <c r="Z59" s="565"/>
      <c r="AA59" s="456"/>
      <c r="AB59" s="565"/>
      <c r="AC59" s="455"/>
    </row>
    <row r="60" spans="1:29" ht="18" customHeight="1">
      <c r="A60" s="602"/>
      <c r="B60" s="499" t="s">
        <v>208</v>
      </c>
      <c r="C60" s="499" t="s">
        <v>209</v>
      </c>
      <c r="D60" s="499" t="s">
        <v>210</v>
      </c>
      <c r="E60" s="499" t="s">
        <v>211</v>
      </c>
      <c r="F60" s="499" t="s">
        <v>212</v>
      </c>
      <c r="G60" s="499" t="s">
        <v>213</v>
      </c>
      <c r="H60" s="499" t="s">
        <v>208</v>
      </c>
      <c r="I60" s="499" t="s">
        <v>209</v>
      </c>
      <c r="J60" s="499" t="s">
        <v>210</v>
      </c>
      <c r="K60" s="499" t="s">
        <v>211</v>
      </c>
      <c r="L60" s="499" t="s">
        <v>212</v>
      </c>
      <c r="M60" s="499" t="s">
        <v>213</v>
      </c>
      <c r="N60" s="499" t="s">
        <v>208</v>
      </c>
      <c r="O60" s="612" t="s">
        <v>208</v>
      </c>
      <c r="P60" s="175"/>
      <c r="R60" s="453"/>
      <c r="S60" s="454"/>
      <c r="T60" s="478" t="s">
        <v>186</v>
      </c>
      <c r="U60" s="478" t="s">
        <v>187</v>
      </c>
      <c r="V60" s="478" t="s">
        <v>186</v>
      </c>
      <c r="W60" s="478" t="s">
        <v>187</v>
      </c>
      <c r="X60" s="478" t="s">
        <v>186</v>
      </c>
      <c r="Y60" s="478" t="s">
        <v>187</v>
      </c>
      <c r="Z60" s="478" t="s">
        <v>186</v>
      </c>
      <c r="AA60" s="478" t="s">
        <v>187</v>
      </c>
      <c r="AB60" s="478" t="s">
        <v>186</v>
      </c>
      <c r="AC60" s="578" t="s">
        <v>187</v>
      </c>
    </row>
    <row r="61" spans="1:29" ht="18" customHeight="1">
      <c r="A61" s="603"/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9"/>
      <c r="P61" s="161"/>
      <c r="R61" s="455"/>
      <c r="S61" s="456"/>
      <c r="T61" s="566"/>
      <c r="U61" s="566"/>
      <c r="V61" s="566"/>
      <c r="W61" s="566"/>
      <c r="X61" s="566"/>
      <c r="Y61" s="566"/>
      <c r="Z61" s="566"/>
      <c r="AA61" s="566"/>
      <c r="AB61" s="566"/>
      <c r="AC61" s="565"/>
    </row>
    <row r="62" spans="1:29" ht="18" customHeight="1">
      <c r="A62" s="162" t="s">
        <v>384</v>
      </c>
      <c r="B62" s="176">
        <v>0.024</v>
      </c>
      <c r="C62" s="177">
        <v>0.022</v>
      </c>
      <c r="D62" s="177">
        <v>0.025</v>
      </c>
      <c r="E62" s="177">
        <v>0.024</v>
      </c>
      <c r="F62" s="177">
        <v>0.023</v>
      </c>
      <c r="G62" s="177">
        <v>0.023</v>
      </c>
      <c r="H62" s="177">
        <v>0.039</v>
      </c>
      <c r="I62" s="177">
        <v>0.032</v>
      </c>
      <c r="J62" s="177">
        <v>0.033</v>
      </c>
      <c r="K62" s="177">
        <v>0.03</v>
      </c>
      <c r="L62" s="177">
        <v>0.036</v>
      </c>
      <c r="M62" s="177">
        <v>0.035</v>
      </c>
      <c r="N62" s="181">
        <v>0.3</v>
      </c>
      <c r="O62" s="182">
        <v>1.98</v>
      </c>
      <c r="P62" s="183"/>
      <c r="R62" s="479" t="s">
        <v>381</v>
      </c>
      <c r="S62" s="480"/>
      <c r="T62" s="314">
        <v>70</v>
      </c>
      <c r="U62" s="425">
        <f>T62/$T$51*100</f>
        <v>7.543103448275862</v>
      </c>
      <c r="V62" s="429">
        <v>12</v>
      </c>
      <c r="W62" s="425">
        <f>V62/$T$51*100</f>
        <v>1.293103448275862</v>
      </c>
      <c r="X62" s="429" t="s">
        <v>15</v>
      </c>
      <c r="Y62" s="429" t="s">
        <v>15</v>
      </c>
      <c r="Z62" s="429">
        <v>100</v>
      </c>
      <c r="AA62" s="425">
        <f>Z62/$T$51*100</f>
        <v>10.775862068965516</v>
      </c>
      <c r="AB62" s="429">
        <v>424</v>
      </c>
      <c r="AC62" s="425">
        <f>AB62/$T$51*100</f>
        <v>45.689655172413794</v>
      </c>
    </row>
    <row r="63" spans="1:29" ht="18" customHeight="1">
      <c r="A63" s="448" t="s">
        <v>516</v>
      </c>
      <c r="B63" s="179">
        <v>0.021</v>
      </c>
      <c r="C63" s="178">
        <v>0.02</v>
      </c>
      <c r="D63" s="178">
        <v>0.023</v>
      </c>
      <c r="E63" s="178">
        <v>0.021</v>
      </c>
      <c r="F63" s="178">
        <v>0.02</v>
      </c>
      <c r="G63" s="178">
        <v>0.02</v>
      </c>
      <c r="H63" s="178">
        <v>0.042</v>
      </c>
      <c r="I63" s="178">
        <v>0.034</v>
      </c>
      <c r="J63" s="178">
        <v>0.031</v>
      </c>
      <c r="K63" s="178">
        <v>0.029</v>
      </c>
      <c r="L63" s="178">
        <v>0.037</v>
      </c>
      <c r="M63" s="178">
        <v>0.033</v>
      </c>
      <c r="N63" s="184">
        <v>0.3</v>
      </c>
      <c r="O63" s="185">
        <v>1.98</v>
      </c>
      <c r="P63" s="186"/>
      <c r="R63" s="481" t="s">
        <v>504</v>
      </c>
      <c r="S63" s="607"/>
      <c r="T63" s="315">
        <v>104</v>
      </c>
      <c r="U63" s="425">
        <f>T63/$T$52*100</f>
        <v>10.236220472440944</v>
      </c>
      <c r="V63" s="418">
        <v>4</v>
      </c>
      <c r="W63" s="425">
        <f>V63/$T$52*100</f>
        <v>0.39370078740157477</v>
      </c>
      <c r="X63" s="418" t="s">
        <v>15</v>
      </c>
      <c r="Y63" s="418" t="s">
        <v>15</v>
      </c>
      <c r="Z63" s="418">
        <v>94</v>
      </c>
      <c r="AA63" s="425">
        <f>Z63/$T$52*100</f>
        <v>9.251968503937007</v>
      </c>
      <c r="AB63" s="418">
        <v>492</v>
      </c>
      <c r="AC63" s="425">
        <f>AB63/$T$52*100</f>
        <v>48.4251968503937</v>
      </c>
    </row>
    <row r="64" spans="1:29" ht="18" customHeight="1">
      <c r="A64" s="448" t="s">
        <v>517</v>
      </c>
      <c r="B64" s="179">
        <v>0.02</v>
      </c>
      <c r="C64" s="178">
        <v>0.022</v>
      </c>
      <c r="D64" s="178">
        <v>0.02</v>
      </c>
      <c r="E64" s="178">
        <v>0.021</v>
      </c>
      <c r="F64" s="178">
        <v>0.02</v>
      </c>
      <c r="G64" s="178">
        <v>0.02</v>
      </c>
      <c r="H64" s="178">
        <v>0.039</v>
      </c>
      <c r="I64" s="178">
        <v>0.035</v>
      </c>
      <c r="J64" s="178">
        <v>0.037</v>
      </c>
      <c r="K64" s="178">
        <v>0.032</v>
      </c>
      <c r="L64" s="178">
        <v>0.035</v>
      </c>
      <c r="M64" s="178">
        <v>0.034</v>
      </c>
      <c r="N64" s="184">
        <v>0.3</v>
      </c>
      <c r="O64" s="185">
        <v>2</v>
      </c>
      <c r="P64" s="187"/>
      <c r="R64" s="481" t="s">
        <v>505</v>
      </c>
      <c r="S64" s="607"/>
      <c r="T64" s="315">
        <v>84</v>
      </c>
      <c r="U64" s="425">
        <f>T64/$T$53*100</f>
        <v>7.291666666666667</v>
      </c>
      <c r="V64" s="418">
        <v>3</v>
      </c>
      <c r="W64" s="425">
        <f>V64/$T$53*100</f>
        <v>0.26041666666666663</v>
      </c>
      <c r="X64" s="418" t="s">
        <v>15</v>
      </c>
      <c r="Y64" s="418" t="s">
        <v>15</v>
      </c>
      <c r="Z64" s="418">
        <v>109</v>
      </c>
      <c r="AA64" s="425">
        <f>Z64/$T$53*100</f>
        <v>9.461805555555555</v>
      </c>
      <c r="AB64" s="418">
        <v>554</v>
      </c>
      <c r="AC64" s="425">
        <f>AB64/$T$53*100</f>
        <v>48.09027777777778</v>
      </c>
    </row>
    <row r="65" spans="1:29" ht="18" customHeight="1">
      <c r="A65" s="448" t="s">
        <v>518</v>
      </c>
      <c r="B65" s="179">
        <v>0.02</v>
      </c>
      <c r="C65" s="178">
        <v>0.023</v>
      </c>
      <c r="D65" s="178">
        <v>0.019</v>
      </c>
      <c r="E65" s="178">
        <v>0.02</v>
      </c>
      <c r="F65" s="178">
        <v>0.018</v>
      </c>
      <c r="G65" s="178">
        <v>0.019</v>
      </c>
      <c r="H65" s="178">
        <v>0.042</v>
      </c>
      <c r="I65" s="178">
        <v>0.035</v>
      </c>
      <c r="J65" s="178">
        <v>0.038</v>
      </c>
      <c r="K65" s="178">
        <v>0.035</v>
      </c>
      <c r="L65" s="178">
        <v>0.034</v>
      </c>
      <c r="M65" s="178">
        <v>0.033</v>
      </c>
      <c r="N65" s="184">
        <v>0.3</v>
      </c>
      <c r="O65" s="185">
        <v>1.99</v>
      </c>
      <c r="P65" s="187"/>
      <c r="R65" s="481" t="s">
        <v>506</v>
      </c>
      <c r="S65" s="607"/>
      <c r="T65" s="315">
        <v>117</v>
      </c>
      <c r="U65" s="425">
        <f>T65/$T$54*100</f>
        <v>13.250283125707815</v>
      </c>
      <c r="V65" s="418">
        <v>9</v>
      </c>
      <c r="W65" s="425">
        <f>V65/$T$54*100</f>
        <v>1.0192525481313703</v>
      </c>
      <c r="X65" s="418" t="s">
        <v>15</v>
      </c>
      <c r="Y65" s="418" t="s">
        <v>15</v>
      </c>
      <c r="Z65" s="418">
        <v>89</v>
      </c>
      <c r="AA65" s="425">
        <f>Z65/$T$54*100</f>
        <v>10.079275198187995</v>
      </c>
      <c r="AB65" s="418">
        <v>402</v>
      </c>
      <c r="AC65" s="425">
        <f>AB65/$T$54*100</f>
        <v>45.52661381653454</v>
      </c>
    </row>
    <row r="66" spans="1:29" ht="18" customHeight="1">
      <c r="A66" s="23" t="s">
        <v>500</v>
      </c>
      <c r="B66" s="308">
        <v>0.021</v>
      </c>
      <c r="C66" s="309">
        <v>0.025</v>
      </c>
      <c r="D66" s="309">
        <v>0.02</v>
      </c>
      <c r="E66" s="310">
        <v>0.02</v>
      </c>
      <c r="F66" s="310">
        <v>0.019</v>
      </c>
      <c r="G66" s="310">
        <v>0.02</v>
      </c>
      <c r="H66" s="310">
        <v>0.036</v>
      </c>
      <c r="I66" s="310">
        <v>0.032</v>
      </c>
      <c r="J66" s="310">
        <v>0.033</v>
      </c>
      <c r="K66" s="310">
        <v>0.031</v>
      </c>
      <c r="L66" s="310">
        <v>0.037</v>
      </c>
      <c r="M66" s="310">
        <v>0.033</v>
      </c>
      <c r="N66" s="311">
        <v>0.3</v>
      </c>
      <c r="O66" s="312">
        <v>2.01</v>
      </c>
      <c r="P66" s="47"/>
      <c r="R66" s="608" t="s">
        <v>500</v>
      </c>
      <c r="S66" s="609"/>
      <c r="T66" s="48">
        <v>92</v>
      </c>
      <c r="U66" s="428">
        <f>T66/$T$55*100</f>
        <v>9.533678756476684</v>
      </c>
      <c r="V66" s="48">
        <v>3</v>
      </c>
      <c r="W66" s="428">
        <f>V66/$T$55*100</f>
        <v>0.31088082901554404</v>
      </c>
      <c r="X66" s="40" t="s">
        <v>15</v>
      </c>
      <c r="Y66" s="40" t="s">
        <v>15</v>
      </c>
      <c r="Z66" s="48">
        <v>97</v>
      </c>
      <c r="AA66" s="428">
        <f>Z66/$T$55*100</f>
        <v>10.05181347150259</v>
      </c>
      <c r="AB66" s="48">
        <v>491</v>
      </c>
      <c r="AC66" s="428">
        <f>AB66/$T$55*100</f>
        <v>50.88082901554404</v>
      </c>
    </row>
    <row r="67" spans="1:29" ht="15" customHeight="1">
      <c r="A67" s="188" t="s">
        <v>189</v>
      </c>
      <c r="B67" s="189"/>
      <c r="C67" s="189"/>
      <c r="D67" s="189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88" t="s">
        <v>190</v>
      </c>
      <c r="S67" s="189"/>
      <c r="T67" s="189"/>
      <c r="U67" s="189"/>
      <c r="V67" s="189"/>
      <c r="W67" s="63"/>
      <c r="X67" s="78"/>
      <c r="Y67" s="78"/>
      <c r="Z67" s="78"/>
      <c r="AA67" s="78"/>
      <c r="AB67" s="75"/>
      <c r="AC67" s="75"/>
    </row>
    <row r="68" spans="2:29" ht="15" customHeight="1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75"/>
      <c r="X68" s="75"/>
      <c r="Y68" s="75"/>
      <c r="Z68" s="75"/>
      <c r="AA68" s="75"/>
      <c r="AB68" s="75"/>
      <c r="AC68" s="75"/>
    </row>
  </sheetData>
  <sheetProtection/>
  <mergeCells count="149">
    <mergeCell ref="AA60:AA61"/>
    <mergeCell ref="T60:T61"/>
    <mergeCell ref="G5:O5"/>
    <mergeCell ref="R45:AC45"/>
    <mergeCell ref="A21:B21"/>
    <mergeCell ref="A13:B13"/>
    <mergeCell ref="A28:B28"/>
    <mergeCell ref="A29:B29"/>
    <mergeCell ref="A34:B34"/>
    <mergeCell ref="A35:B35"/>
    <mergeCell ref="V58:W59"/>
    <mergeCell ref="R66:S66"/>
    <mergeCell ref="R62:S62"/>
    <mergeCell ref="R63:S63"/>
    <mergeCell ref="R64:S64"/>
    <mergeCell ref="R65:S65"/>
    <mergeCell ref="AB60:AB61"/>
    <mergeCell ref="AC60:AC61"/>
    <mergeCell ref="I60:I61"/>
    <mergeCell ref="L60:L61"/>
    <mergeCell ref="Z60:Z61"/>
    <mergeCell ref="V60:V61"/>
    <mergeCell ref="R58:S61"/>
    <mergeCell ref="T58:U59"/>
    <mergeCell ref="AB58:AC59"/>
    <mergeCell ref="Z58:AA59"/>
    <mergeCell ref="X58:Y59"/>
    <mergeCell ref="W60:W61"/>
    <mergeCell ref="B60:B61"/>
    <mergeCell ref="C60:C61"/>
    <mergeCell ref="D60:D61"/>
    <mergeCell ref="E60:E61"/>
    <mergeCell ref="X60:X61"/>
    <mergeCell ref="Y60:Y61"/>
    <mergeCell ref="O60:O61"/>
    <mergeCell ref="U60:U61"/>
    <mergeCell ref="G60:G61"/>
    <mergeCell ref="H60:H61"/>
    <mergeCell ref="F60:F61"/>
    <mergeCell ref="R52:S52"/>
    <mergeCell ref="R53:S53"/>
    <mergeCell ref="R54:S54"/>
    <mergeCell ref="R55:S55"/>
    <mergeCell ref="O58:O59"/>
    <mergeCell ref="AC49:AC50"/>
    <mergeCell ref="R47:S50"/>
    <mergeCell ref="A58:A61"/>
    <mergeCell ref="B58:G59"/>
    <mergeCell ref="H58:M59"/>
    <mergeCell ref="N58:N59"/>
    <mergeCell ref="J60:J61"/>
    <mergeCell ref="K60:K61"/>
    <mergeCell ref="M60:M61"/>
    <mergeCell ref="N60:N61"/>
    <mergeCell ref="G49:G50"/>
    <mergeCell ref="H49:H50"/>
    <mergeCell ref="I49:I50"/>
    <mergeCell ref="J49:J50"/>
    <mergeCell ref="K49:K50"/>
    <mergeCell ref="AB49:AB50"/>
    <mergeCell ref="B49:B50"/>
    <mergeCell ref="R51:S51"/>
    <mergeCell ref="V49:V50"/>
    <mergeCell ref="L49:L50"/>
    <mergeCell ref="M49:M50"/>
    <mergeCell ref="T51:U51"/>
    <mergeCell ref="C49:C50"/>
    <mergeCell ref="D49:D50"/>
    <mergeCell ref="E49:E50"/>
    <mergeCell ref="F49:F50"/>
    <mergeCell ref="C13:D13"/>
    <mergeCell ref="C11:D11"/>
    <mergeCell ref="A33:B33"/>
    <mergeCell ref="A27:B27"/>
    <mergeCell ref="A10:B10"/>
    <mergeCell ref="A24:B24"/>
    <mergeCell ref="A32:B32"/>
    <mergeCell ref="A30:B30"/>
    <mergeCell ref="A31:B31"/>
    <mergeCell ref="A26:B26"/>
    <mergeCell ref="C9:D9"/>
    <mergeCell ref="S13:T13"/>
    <mergeCell ref="A25:B25"/>
    <mergeCell ref="A22:B22"/>
    <mergeCell ref="A18:B18"/>
    <mergeCell ref="A19:B19"/>
    <mergeCell ref="A20:B20"/>
    <mergeCell ref="A15:B15"/>
    <mergeCell ref="A16:B16"/>
    <mergeCell ref="A17:B17"/>
    <mergeCell ref="S5:T7"/>
    <mergeCell ref="S11:T11"/>
    <mergeCell ref="A12:B12"/>
    <mergeCell ref="C12:D12"/>
    <mergeCell ref="S12:T12"/>
    <mergeCell ref="C8:D8"/>
    <mergeCell ref="S10:T10"/>
    <mergeCell ref="A9:B9"/>
    <mergeCell ref="C10:D10"/>
    <mergeCell ref="A11:B11"/>
    <mergeCell ref="AA8:AB8"/>
    <mergeCell ref="P5:P7"/>
    <mergeCell ref="S9:T9"/>
    <mergeCell ref="G6:N6"/>
    <mergeCell ref="O6:O7"/>
    <mergeCell ref="G7:H8"/>
    <mergeCell ref="I7:J8"/>
    <mergeCell ref="K7:L8"/>
    <mergeCell ref="Q5:Q7"/>
    <mergeCell ref="R5:R7"/>
    <mergeCell ref="AB47:AC48"/>
    <mergeCell ref="A47:A50"/>
    <mergeCell ref="B47:G48"/>
    <mergeCell ref="H47:M48"/>
    <mergeCell ref="E8:F8"/>
    <mergeCell ref="S8:T8"/>
    <mergeCell ref="M7:N8"/>
    <mergeCell ref="AA5:AB7"/>
    <mergeCell ref="AC5:AC7"/>
    <mergeCell ref="U7:V8"/>
    <mergeCell ref="A2:AC2"/>
    <mergeCell ref="A4:B8"/>
    <mergeCell ref="C4:R4"/>
    <mergeCell ref="S4:AC4"/>
    <mergeCell ref="C5:D7"/>
    <mergeCell ref="E5:F7"/>
    <mergeCell ref="U5:Y6"/>
    <mergeCell ref="Z5:Z7"/>
    <mergeCell ref="W7:X8"/>
    <mergeCell ref="Y7:Y8"/>
    <mergeCell ref="T52:U52"/>
    <mergeCell ref="T53:U53"/>
    <mergeCell ref="T54:U54"/>
    <mergeCell ref="T55:U55"/>
    <mergeCell ref="A45:O45"/>
    <mergeCell ref="AB46:AC46"/>
    <mergeCell ref="T47:V48"/>
    <mergeCell ref="T49:U50"/>
    <mergeCell ref="W47:Y48"/>
    <mergeCell ref="W49:X50"/>
    <mergeCell ref="W55:X55"/>
    <mergeCell ref="Z47:AA48"/>
    <mergeCell ref="Z49:Z50"/>
    <mergeCell ref="AA49:AA50"/>
    <mergeCell ref="W51:X51"/>
    <mergeCell ref="W52:X52"/>
    <mergeCell ref="W53:X53"/>
    <mergeCell ref="W54:X54"/>
    <mergeCell ref="Y49:Y50"/>
  </mergeCells>
  <printOptions/>
  <pageMargins left="1.3779527559055118" right="0.5905511811023623" top="0.984251968503937" bottom="0.984251968503937" header="0.5118110236220472" footer="0.5118110236220472"/>
  <pageSetup fitToHeight="1" fitToWidth="1" horizontalDpi="300" verticalDpi="3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4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55" customWidth="1"/>
    <col min="2" max="2" width="13.3984375" style="55" customWidth="1"/>
    <col min="3" max="13" width="18.09765625" style="55" customWidth="1"/>
    <col min="14" max="16384" width="10.59765625" style="55" customWidth="1"/>
  </cols>
  <sheetData>
    <row r="1" spans="1:13" s="160" customFormat="1" ht="19.5" customHeight="1">
      <c r="A1" s="1" t="s">
        <v>283</v>
      </c>
      <c r="M1" s="2" t="s">
        <v>280</v>
      </c>
    </row>
    <row r="2" spans="1:13" ht="19.5" customHeight="1">
      <c r="A2" s="450" t="s">
        <v>216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="252" customFormat="1" ht="18" customHeight="1" thickBot="1">
      <c r="M3" s="353" t="s">
        <v>214</v>
      </c>
    </row>
    <row r="4" spans="1:13" ht="19.5" customHeight="1">
      <c r="A4" s="624" t="s">
        <v>434</v>
      </c>
      <c r="B4" s="625"/>
      <c r="C4" s="618" t="s">
        <v>217</v>
      </c>
      <c r="D4" s="621" t="s">
        <v>215</v>
      </c>
      <c r="E4" s="622"/>
      <c r="F4" s="621" t="s">
        <v>218</v>
      </c>
      <c r="G4" s="622"/>
      <c r="H4" s="635" t="s">
        <v>219</v>
      </c>
      <c r="I4" s="622"/>
      <c r="J4" s="633" t="s">
        <v>220</v>
      </c>
      <c r="K4" s="634"/>
      <c r="L4" s="621" t="s">
        <v>439</v>
      </c>
      <c r="M4" s="635"/>
    </row>
    <row r="5" spans="1:13" ht="14.25" customHeight="1">
      <c r="A5" s="626"/>
      <c r="B5" s="627"/>
      <c r="C5" s="619"/>
      <c r="D5" s="518" t="s">
        <v>435</v>
      </c>
      <c r="E5" s="632" t="s">
        <v>221</v>
      </c>
      <c r="F5" s="518" t="s">
        <v>435</v>
      </c>
      <c r="G5" s="518" t="s">
        <v>221</v>
      </c>
      <c r="H5" s="518" t="s">
        <v>435</v>
      </c>
      <c r="I5" s="518" t="s">
        <v>221</v>
      </c>
      <c r="J5" s="518" t="s">
        <v>435</v>
      </c>
      <c r="K5" s="518" t="s">
        <v>221</v>
      </c>
      <c r="L5" s="518" t="s">
        <v>435</v>
      </c>
      <c r="M5" s="632" t="s">
        <v>221</v>
      </c>
    </row>
    <row r="6" spans="1:13" ht="14.25" customHeight="1">
      <c r="A6" s="628"/>
      <c r="B6" s="629"/>
      <c r="C6" s="620"/>
      <c r="D6" s="617"/>
      <c r="E6" s="605"/>
      <c r="F6" s="617"/>
      <c r="G6" s="617"/>
      <c r="H6" s="617"/>
      <c r="I6" s="617"/>
      <c r="J6" s="617"/>
      <c r="K6" s="617"/>
      <c r="L6" s="617"/>
      <c r="M6" s="605"/>
    </row>
    <row r="7" spans="1:13" s="260" customFormat="1" ht="14.25" customHeight="1">
      <c r="A7" s="563" t="s">
        <v>440</v>
      </c>
      <c r="B7" s="630"/>
      <c r="C7" s="430">
        <v>1176438</v>
      </c>
      <c r="D7" s="431">
        <v>706790</v>
      </c>
      <c r="E7" s="432">
        <f>D7/$C$7*100</f>
        <v>60.07881418315287</v>
      </c>
      <c r="F7" s="431">
        <v>72412</v>
      </c>
      <c r="G7" s="432">
        <f>F7/$C$7*100</f>
        <v>6.1551904987768165</v>
      </c>
      <c r="H7" s="431">
        <v>37867</v>
      </c>
      <c r="I7" s="432">
        <f>H7/$C$7*100</f>
        <v>3.218784160321241</v>
      </c>
      <c r="J7" s="431">
        <v>8227</v>
      </c>
      <c r="K7" s="432">
        <f>J7/$C$7*100</f>
        <v>0.6993143710080769</v>
      </c>
      <c r="L7" s="433">
        <f>SUM(D7,F7,H7,J7)</f>
        <v>825296</v>
      </c>
      <c r="M7" s="432">
        <f>L7/$C$7*100</f>
        <v>70.15210321325901</v>
      </c>
    </row>
    <row r="8" spans="1:13" s="260" customFormat="1" ht="14.25" customHeight="1">
      <c r="A8" s="593">
        <v>14</v>
      </c>
      <c r="B8" s="623"/>
      <c r="C8" s="434">
        <v>1176100</v>
      </c>
      <c r="D8" s="408">
        <v>740941</v>
      </c>
      <c r="E8" s="432">
        <f>D8/$C$8*100</f>
        <v>62.99982994643313</v>
      </c>
      <c r="F8" s="408">
        <v>71130</v>
      </c>
      <c r="G8" s="432">
        <f>F8/$C$8*100</f>
        <v>6.047955105858346</v>
      </c>
      <c r="H8" s="408">
        <v>44711</v>
      </c>
      <c r="I8" s="432">
        <f>H8/$C$8*100</f>
        <v>3.8016325142419864</v>
      </c>
      <c r="J8" s="408">
        <v>15445</v>
      </c>
      <c r="K8" s="432">
        <f>J8/$C$8*100</f>
        <v>1.313238670181107</v>
      </c>
      <c r="L8" s="433">
        <v>872227</v>
      </c>
      <c r="M8" s="432">
        <f>L8/$C$8*100</f>
        <v>74.16265623671457</v>
      </c>
    </row>
    <row r="9" spans="1:13" s="260" customFormat="1" ht="14.25" customHeight="1">
      <c r="A9" s="593">
        <v>15</v>
      </c>
      <c r="B9" s="623"/>
      <c r="C9" s="434">
        <v>1175071</v>
      </c>
      <c r="D9" s="408">
        <v>775392</v>
      </c>
      <c r="E9" s="432">
        <f>D9/$C$9*100</f>
        <v>65.98682122186659</v>
      </c>
      <c r="F9" s="408">
        <v>74574</v>
      </c>
      <c r="G9" s="432">
        <f>F9/$C$9*100</f>
        <v>6.346339923289741</v>
      </c>
      <c r="H9" s="408">
        <v>53369</v>
      </c>
      <c r="I9" s="432">
        <f>H9/$C$9*100</f>
        <v>4.541768114437341</v>
      </c>
      <c r="J9" s="408">
        <v>8713</v>
      </c>
      <c r="K9" s="432">
        <f>J9/$C$9*100</f>
        <v>0.7414871101405788</v>
      </c>
      <c r="L9" s="433">
        <f>SUM(D9,F9,H9,J9)</f>
        <v>912048</v>
      </c>
      <c r="M9" s="432">
        <f>L9/$C$9*100</f>
        <v>77.61641636973425</v>
      </c>
    </row>
    <row r="10" spans="1:13" s="260" customFormat="1" ht="14.25" customHeight="1">
      <c r="A10" s="593">
        <v>16</v>
      </c>
      <c r="B10" s="623"/>
      <c r="C10" s="434">
        <v>1172133</v>
      </c>
      <c r="D10" s="408">
        <v>806533</v>
      </c>
      <c r="E10" s="432">
        <f>D10/$C$10*100</f>
        <v>68.80900034381764</v>
      </c>
      <c r="F10" s="408">
        <v>74555</v>
      </c>
      <c r="G10" s="432">
        <f>F10/$C$10*100</f>
        <v>6.360626311177997</v>
      </c>
      <c r="H10" s="408">
        <v>47016</v>
      </c>
      <c r="I10" s="432">
        <f>H10/$C$10*100</f>
        <v>4.011148905456975</v>
      </c>
      <c r="J10" s="408">
        <v>8224</v>
      </c>
      <c r="K10" s="432">
        <f>J10/$C$10*100</f>
        <v>0.7016268631631393</v>
      </c>
      <c r="L10" s="433">
        <f>SUM(D10,F10,H10,J10)</f>
        <v>936328</v>
      </c>
      <c r="M10" s="432">
        <f>L10/$C$10*100</f>
        <v>79.88240242361574</v>
      </c>
    </row>
    <row r="11" spans="1:13" s="263" customFormat="1" ht="14.25" customHeight="1">
      <c r="A11" s="483">
        <v>17</v>
      </c>
      <c r="B11" s="631"/>
      <c r="C11" s="443">
        <f>SUM(C13:C22,C24,C27,C30,C34,C38,C41,)</f>
        <v>1171106</v>
      </c>
      <c r="D11" s="444">
        <f>SUM(D13:D22,D24,D27,D30,D34,D38,D41,)</f>
        <v>828410</v>
      </c>
      <c r="E11" s="49">
        <f>D11/$C$11*100</f>
        <v>70.7374054953181</v>
      </c>
      <c r="F11" s="444">
        <f>SUM(F13:F22,F24,F27,F30,F34,F38,F41,)</f>
        <v>74372</v>
      </c>
      <c r="G11" s="49">
        <f>F11/$C$11*100</f>
        <v>6.35057800062505</v>
      </c>
      <c r="H11" s="444">
        <f>SUM(H13:H22,H24,H27,H30,H34,H38,H41,)</f>
        <v>45174</v>
      </c>
      <c r="I11" s="49">
        <f>H11/$C$11*100</f>
        <v>3.857379263704566</v>
      </c>
      <c r="J11" s="444">
        <f>SUM(J13:J22,J24,J27,J30,J34,J38,J41,)</f>
        <v>12674</v>
      </c>
      <c r="K11" s="49">
        <f>J11/$C$11*100</f>
        <v>1.082224837034393</v>
      </c>
      <c r="L11" s="444">
        <f>SUM(L13:L22,L24,L27,L30,L34,L38,L41,)</f>
        <v>960630</v>
      </c>
      <c r="M11" s="49">
        <f>L11/$C$11*100</f>
        <v>82.02758759668211</v>
      </c>
    </row>
    <row r="12" spans="1:13" s="263" customFormat="1" ht="14.25" customHeight="1">
      <c r="A12" s="354"/>
      <c r="B12" s="355"/>
      <c r="C12" s="411"/>
      <c r="D12" s="435"/>
      <c r="E12" s="436"/>
      <c r="F12" s="435"/>
      <c r="G12" s="436"/>
      <c r="H12" s="435"/>
      <c r="I12" s="436"/>
      <c r="J12" s="435"/>
      <c r="K12" s="436"/>
      <c r="L12" s="435"/>
      <c r="M12" s="436"/>
    </row>
    <row r="13" spans="1:13" s="293" customFormat="1" ht="14.25" customHeight="1">
      <c r="A13" s="466" t="s">
        <v>17</v>
      </c>
      <c r="B13" s="467"/>
      <c r="C13" s="5">
        <v>441212</v>
      </c>
      <c r="D13" s="6">
        <v>396252</v>
      </c>
      <c r="E13" s="49">
        <f>D13/$C$13*100</f>
        <v>89.8098873104086</v>
      </c>
      <c r="F13" s="6">
        <v>5142</v>
      </c>
      <c r="G13" s="49">
        <f>F13/$C$13*100</f>
        <v>1.1654261443478418</v>
      </c>
      <c r="H13" s="6">
        <v>4231</v>
      </c>
      <c r="I13" s="49">
        <f>H13/$C$13*100</f>
        <v>0.9589494392718241</v>
      </c>
      <c r="J13" s="13">
        <v>1950</v>
      </c>
      <c r="K13" s="49">
        <v>0.4</v>
      </c>
      <c r="L13" s="6">
        <f>SUM(D13,F13,H13,J13)</f>
        <v>407575</v>
      </c>
      <c r="M13" s="49">
        <f>L13/$C$13*100</f>
        <v>92.37622730116135</v>
      </c>
    </row>
    <row r="14" spans="1:13" s="293" customFormat="1" ht="14.25" customHeight="1">
      <c r="A14" s="466" t="s">
        <v>18</v>
      </c>
      <c r="B14" s="467"/>
      <c r="C14" s="5">
        <v>62285</v>
      </c>
      <c r="D14" s="6">
        <v>17025</v>
      </c>
      <c r="E14" s="49">
        <f>D14/$C$14*100</f>
        <v>27.334029059966287</v>
      </c>
      <c r="F14" s="6">
        <v>13078</v>
      </c>
      <c r="G14" s="49">
        <f>F14/$C$14*100</f>
        <v>20.997029782451634</v>
      </c>
      <c r="H14" s="6">
        <v>4707</v>
      </c>
      <c r="I14" s="49">
        <f>H14/$C$14*100</f>
        <v>7.557196756843541</v>
      </c>
      <c r="J14" s="6">
        <v>1461</v>
      </c>
      <c r="K14" s="49">
        <v>2.3</v>
      </c>
      <c r="L14" s="6">
        <f aca="true" t="shared" si="0" ref="L14:L22">SUM(D14,F14,H14,J14)</f>
        <v>36271</v>
      </c>
      <c r="M14" s="49">
        <f>L14/$C$14*100</f>
        <v>58.23392470097134</v>
      </c>
    </row>
    <row r="15" spans="1:13" s="293" customFormat="1" ht="14.25" customHeight="1">
      <c r="A15" s="466" t="s">
        <v>19</v>
      </c>
      <c r="B15" s="467"/>
      <c r="C15" s="5">
        <v>109721</v>
      </c>
      <c r="D15" s="6">
        <v>53488</v>
      </c>
      <c r="E15" s="49">
        <f>D15/$C$15*100</f>
        <v>48.74909998997457</v>
      </c>
      <c r="F15" s="6">
        <v>7340</v>
      </c>
      <c r="G15" s="49">
        <f>F15/$C$15*100</f>
        <v>6.689694771283529</v>
      </c>
      <c r="H15" s="6">
        <v>14168</v>
      </c>
      <c r="I15" s="49">
        <f>H15/$C$15*100</f>
        <v>12.912751433180523</v>
      </c>
      <c r="J15" s="6">
        <v>5003</v>
      </c>
      <c r="K15" s="49">
        <v>4.6</v>
      </c>
      <c r="L15" s="6">
        <f t="shared" si="0"/>
        <v>79999</v>
      </c>
      <c r="M15" s="49">
        <f>L15/$C$15*100</f>
        <v>72.9112931890887</v>
      </c>
    </row>
    <row r="16" spans="1:13" s="293" customFormat="1" ht="14.25" customHeight="1">
      <c r="A16" s="466" t="s">
        <v>20</v>
      </c>
      <c r="B16" s="467"/>
      <c r="C16" s="5">
        <v>34555</v>
      </c>
      <c r="D16" s="13">
        <v>14586</v>
      </c>
      <c r="E16" s="49">
        <f>D16/$C$16*100</f>
        <v>42.21096802199392</v>
      </c>
      <c r="F16" s="13">
        <v>1320</v>
      </c>
      <c r="G16" s="49">
        <f>F16/$C$16*100</f>
        <v>3.819997106062798</v>
      </c>
      <c r="H16" s="13">
        <v>3304</v>
      </c>
      <c r="I16" s="49">
        <f>H16/$C$16*100</f>
        <v>9.561568513963246</v>
      </c>
      <c r="J16" s="13" t="s">
        <v>507</v>
      </c>
      <c r="K16" s="50" t="s">
        <v>507</v>
      </c>
      <c r="L16" s="6">
        <f t="shared" si="0"/>
        <v>19210</v>
      </c>
      <c r="M16" s="49">
        <f>L16/$C$16*100</f>
        <v>55.59253364201997</v>
      </c>
    </row>
    <row r="17" spans="1:13" s="293" customFormat="1" ht="14.25" customHeight="1">
      <c r="A17" s="466" t="s">
        <v>21</v>
      </c>
      <c r="B17" s="467"/>
      <c r="C17" s="5">
        <v>19224</v>
      </c>
      <c r="D17" s="13">
        <v>5607</v>
      </c>
      <c r="E17" s="49">
        <f>D17/$C$17*100</f>
        <v>29.166666666666668</v>
      </c>
      <c r="F17" s="13">
        <v>1021</v>
      </c>
      <c r="G17" s="49">
        <f>F17/$C$17*100</f>
        <v>5.311069496462755</v>
      </c>
      <c r="H17" s="6">
        <v>2188</v>
      </c>
      <c r="I17" s="49">
        <f>H17/$C$17*100</f>
        <v>11.381606325426551</v>
      </c>
      <c r="J17" s="13" t="s">
        <v>507</v>
      </c>
      <c r="K17" s="50" t="s">
        <v>507</v>
      </c>
      <c r="L17" s="6">
        <f t="shared" si="0"/>
        <v>8816</v>
      </c>
      <c r="M17" s="49">
        <f>L17/$C$17*100</f>
        <v>45.859342488555974</v>
      </c>
    </row>
    <row r="18" spans="1:13" s="293" customFormat="1" ht="14.25" customHeight="1">
      <c r="A18" s="466" t="s">
        <v>22</v>
      </c>
      <c r="B18" s="467"/>
      <c r="C18" s="5">
        <v>76188</v>
      </c>
      <c r="D18" s="13">
        <v>33159</v>
      </c>
      <c r="E18" s="49">
        <f>D18/$C$18*100</f>
        <v>43.522601984564496</v>
      </c>
      <c r="F18" s="13">
        <v>4376</v>
      </c>
      <c r="G18" s="49">
        <f>F18/$C$18*100</f>
        <v>5.7436866698167695</v>
      </c>
      <c r="H18" s="6">
        <v>4813</v>
      </c>
      <c r="I18" s="49">
        <f>H18/$C$18*100</f>
        <v>6.317267811203864</v>
      </c>
      <c r="J18" s="13">
        <v>664</v>
      </c>
      <c r="K18" s="49">
        <v>0.9</v>
      </c>
      <c r="L18" s="6">
        <f t="shared" si="0"/>
        <v>43012</v>
      </c>
      <c r="M18" s="49">
        <f>L18/$C$18*100</f>
        <v>56.45508479025568</v>
      </c>
    </row>
    <row r="19" spans="1:13" s="293" customFormat="1" ht="14.25" customHeight="1">
      <c r="A19" s="466" t="s">
        <v>23</v>
      </c>
      <c r="B19" s="467"/>
      <c r="C19" s="5">
        <v>25009</v>
      </c>
      <c r="D19" s="13">
        <v>14717</v>
      </c>
      <c r="E19" s="49">
        <f>D19/$C$19*100</f>
        <v>58.846815146547236</v>
      </c>
      <c r="F19" s="13">
        <v>2260</v>
      </c>
      <c r="G19" s="49">
        <f>F19/$C$19*100</f>
        <v>9.036746771162383</v>
      </c>
      <c r="H19" s="13">
        <v>281</v>
      </c>
      <c r="I19" s="49">
        <f>H19/$C$19*100</f>
        <v>1.1235955056179776</v>
      </c>
      <c r="J19" s="13" t="s">
        <v>507</v>
      </c>
      <c r="K19" s="50" t="s">
        <v>507</v>
      </c>
      <c r="L19" s="6">
        <f t="shared" si="0"/>
        <v>17258</v>
      </c>
      <c r="M19" s="49">
        <f>L19/$C$19*100</f>
        <v>69.0071574233276</v>
      </c>
    </row>
    <row r="20" spans="1:13" s="293" customFormat="1" ht="14.25" customHeight="1">
      <c r="A20" s="466" t="s">
        <v>284</v>
      </c>
      <c r="B20" s="467"/>
      <c r="C20" s="5">
        <v>35401</v>
      </c>
      <c r="D20" s="13">
        <v>27752</v>
      </c>
      <c r="E20" s="49">
        <f>D20/$C$20*100</f>
        <v>78.39326572695686</v>
      </c>
      <c r="F20" s="13">
        <v>5366</v>
      </c>
      <c r="G20" s="49">
        <f>F20/$C$20*100</f>
        <v>15.157763904974436</v>
      </c>
      <c r="H20" s="6">
        <v>358</v>
      </c>
      <c r="I20" s="49">
        <f>H20/$C$20*100</f>
        <v>1.0112708680545748</v>
      </c>
      <c r="J20" s="13" t="s">
        <v>507</v>
      </c>
      <c r="K20" s="50" t="s">
        <v>507</v>
      </c>
      <c r="L20" s="6">
        <f t="shared" si="0"/>
        <v>33476</v>
      </c>
      <c r="M20" s="49">
        <f>L20/$C$20*100</f>
        <v>94.56230049998588</v>
      </c>
    </row>
    <row r="21" spans="1:13" s="293" customFormat="1" ht="14.25" customHeight="1">
      <c r="A21" s="466" t="s">
        <v>222</v>
      </c>
      <c r="B21" s="467"/>
      <c r="C21" s="5">
        <v>112425</v>
      </c>
      <c r="D21" s="13">
        <v>91658</v>
      </c>
      <c r="E21" s="49">
        <f>D21/$C$21*100</f>
        <v>81.52812986435401</v>
      </c>
      <c r="F21" s="13">
        <v>8603</v>
      </c>
      <c r="G21" s="49">
        <f>F21/$C$21*100</f>
        <v>7.652212586168557</v>
      </c>
      <c r="H21" s="6">
        <v>586</v>
      </c>
      <c r="I21" s="49">
        <f>H21/$C$21*100</f>
        <v>0.5212363798087614</v>
      </c>
      <c r="J21" s="13">
        <v>614</v>
      </c>
      <c r="K21" s="49">
        <v>0.5</v>
      </c>
      <c r="L21" s="6">
        <f t="shared" si="0"/>
        <v>101461</v>
      </c>
      <c r="M21" s="49">
        <f>L21/$C$21*100</f>
        <v>90.24772070269069</v>
      </c>
    </row>
    <row r="22" spans="1:13" s="293" customFormat="1" ht="14.25" customHeight="1">
      <c r="A22" s="466" t="s">
        <v>223</v>
      </c>
      <c r="B22" s="467"/>
      <c r="C22" s="5">
        <v>47640</v>
      </c>
      <c r="D22" s="13">
        <v>43129</v>
      </c>
      <c r="E22" s="49">
        <f>D22/$C$22*100</f>
        <v>90.53106633081444</v>
      </c>
      <c r="F22" s="13">
        <v>2283</v>
      </c>
      <c r="G22" s="49">
        <f>F22/$C$22*100</f>
        <v>4.792191435768262</v>
      </c>
      <c r="H22" s="13">
        <v>161</v>
      </c>
      <c r="I22" s="49">
        <f>H22/$C$22*100</f>
        <v>0.33795130142737195</v>
      </c>
      <c r="J22" s="13">
        <v>485</v>
      </c>
      <c r="K22" s="49">
        <v>1</v>
      </c>
      <c r="L22" s="6">
        <f t="shared" si="0"/>
        <v>46058</v>
      </c>
      <c r="M22" s="49">
        <f>L22/$C$22*100</f>
        <v>96.67926112510496</v>
      </c>
    </row>
    <row r="23" spans="1:13" s="263" customFormat="1" ht="14.25" customHeight="1">
      <c r="A23" s="51"/>
      <c r="B23" s="52"/>
      <c r="C23" s="5"/>
      <c r="D23" s="13"/>
      <c r="E23" s="49"/>
      <c r="F23" s="13"/>
      <c r="G23" s="49"/>
      <c r="H23" s="6"/>
      <c r="I23" s="49"/>
      <c r="J23" s="6"/>
      <c r="K23" s="49"/>
      <c r="L23" s="6"/>
      <c r="M23" s="49"/>
    </row>
    <row r="24" spans="1:13" s="293" customFormat="1" ht="14.25" customHeight="1">
      <c r="A24" s="466" t="s">
        <v>224</v>
      </c>
      <c r="B24" s="636"/>
      <c r="C24" s="6">
        <f>SUM(C25)</f>
        <v>5697</v>
      </c>
      <c r="D24" s="13" t="s">
        <v>507</v>
      </c>
      <c r="E24" s="50" t="s">
        <v>507</v>
      </c>
      <c r="F24" s="6">
        <f>SUM(F25)</f>
        <v>4349</v>
      </c>
      <c r="G24" s="49">
        <f>F24/$C$24*100</f>
        <v>76.33842373178867</v>
      </c>
      <c r="H24" s="6">
        <f>SUM(H25)</f>
        <v>12</v>
      </c>
      <c r="I24" s="49">
        <f>H24/$C$24*100</f>
        <v>0.210637177461822</v>
      </c>
      <c r="J24" s="6">
        <f>SUM(J25)</f>
        <v>1327</v>
      </c>
      <c r="K24" s="49">
        <f>J24/$C$24*100</f>
        <v>23.29296120765315</v>
      </c>
      <c r="L24" s="6">
        <f>SUM(L25)</f>
        <v>5688</v>
      </c>
      <c r="M24" s="49">
        <f>L24/$C$24*100</f>
        <v>99.84202211690362</v>
      </c>
    </row>
    <row r="25" spans="1:13" s="260" customFormat="1" ht="14.25" customHeight="1">
      <c r="A25" s="316"/>
      <c r="B25" s="231" t="s">
        <v>33</v>
      </c>
      <c r="C25" s="437">
        <v>5697</v>
      </c>
      <c r="D25" s="438" t="s">
        <v>502</v>
      </c>
      <c r="E25" s="439" t="s">
        <v>502</v>
      </c>
      <c r="F25" s="438">
        <v>4349</v>
      </c>
      <c r="G25" s="432">
        <f>F25/$C$25*100</f>
        <v>76.33842373178867</v>
      </c>
      <c r="H25" s="438">
        <v>12</v>
      </c>
      <c r="I25" s="432">
        <f>H25/$C$25*100</f>
        <v>0.210637177461822</v>
      </c>
      <c r="J25" s="438">
        <v>1327</v>
      </c>
      <c r="K25" s="432">
        <f>J25/$C$25*100</f>
        <v>23.29296120765315</v>
      </c>
      <c r="L25" s="433">
        <f>SUM(D25,F25,H25,J25)</f>
        <v>5688</v>
      </c>
      <c r="M25" s="432">
        <f>L25/$C$25*100</f>
        <v>99.84202211690362</v>
      </c>
    </row>
    <row r="26" spans="1:13" ht="14.25" customHeight="1">
      <c r="A26" s="228"/>
      <c r="B26" s="233"/>
      <c r="C26" s="437"/>
      <c r="D26" s="438"/>
      <c r="E26" s="432"/>
      <c r="F26" s="438"/>
      <c r="G26" s="432"/>
      <c r="H26" s="438"/>
      <c r="I26" s="439"/>
      <c r="J26" s="438"/>
      <c r="K26" s="432"/>
      <c r="L26" s="438"/>
      <c r="M26" s="432"/>
    </row>
    <row r="27" spans="1:13" s="293" customFormat="1" ht="14.25" customHeight="1">
      <c r="A27" s="466" t="s">
        <v>225</v>
      </c>
      <c r="B27" s="636"/>
      <c r="C27" s="5">
        <v>43207</v>
      </c>
      <c r="D27" s="13">
        <v>35762</v>
      </c>
      <c r="E27" s="49">
        <f>D27/$C$27*100</f>
        <v>82.76899576457518</v>
      </c>
      <c r="F27" s="13" t="s">
        <v>507</v>
      </c>
      <c r="G27" s="50" t="s">
        <v>507</v>
      </c>
      <c r="H27" s="13" t="s">
        <v>507</v>
      </c>
      <c r="I27" s="50" t="s">
        <v>507</v>
      </c>
      <c r="J27" s="13" t="s">
        <v>507</v>
      </c>
      <c r="K27" s="50" t="s">
        <v>507</v>
      </c>
      <c r="L27" s="6">
        <v>35762</v>
      </c>
      <c r="M27" s="49">
        <f>L27/$C$27*100</f>
        <v>82.76899576457518</v>
      </c>
    </row>
    <row r="28" spans="1:13" s="260" customFormat="1" ht="14.25" customHeight="1">
      <c r="A28" s="75"/>
      <c r="B28" s="163" t="s">
        <v>37</v>
      </c>
      <c r="C28" s="437">
        <v>43207</v>
      </c>
      <c r="D28" s="438">
        <v>35762</v>
      </c>
      <c r="E28" s="432">
        <f>D28/$C$28*100</f>
        <v>82.76899576457518</v>
      </c>
      <c r="F28" s="438" t="s">
        <v>502</v>
      </c>
      <c r="G28" s="439" t="s">
        <v>502</v>
      </c>
      <c r="H28" s="438" t="s">
        <v>502</v>
      </c>
      <c r="I28" s="439" t="s">
        <v>502</v>
      </c>
      <c r="J28" s="438" t="s">
        <v>502</v>
      </c>
      <c r="K28" s="439" t="s">
        <v>502</v>
      </c>
      <c r="L28" s="433">
        <f>SUM(D28,F28,H28,J28)</f>
        <v>35762</v>
      </c>
      <c r="M28" s="432">
        <f>L28/$C$28*100</f>
        <v>82.76899576457518</v>
      </c>
    </row>
    <row r="29" spans="1:13" ht="14.25" customHeight="1">
      <c r="A29" s="228"/>
      <c r="B29" s="233"/>
      <c r="C29" s="437"/>
      <c r="D29" s="438"/>
      <c r="E29" s="432"/>
      <c r="F29" s="438"/>
      <c r="G29" s="432"/>
      <c r="H29" s="438"/>
      <c r="I29" s="439"/>
      <c r="J29" s="438"/>
      <c r="K29" s="432"/>
      <c r="L29" s="433"/>
      <c r="M29" s="432"/>
    </row>
    <row r="30" spans="1:32" s="263" customFormat="1" ht="14.25" customHeight="1">
      <c r="A30" s="466" t="s">
        <v>226</v>
      </c>
      <c r="B30" s="636"/>
      <c r="C30" s="5">
        <f>SUM(C31:C32)</f>
        <v>63441</v>
      </c>
      <c r="D30" s="6">
        <f>SUM(D31:D32)</f>
        <v>53522</v>
      </c>
      <c r="E30" s="49">
        <f>D30/$C$30*100</f>
        <v>84.3650005516937</v>
      </c>
      <c r="F30" s="6">
        <f>SUM(F31:F32)</f>
        <v>1731</v>
      </c>
      <c r="G30" s="49">
        <v>2.7</v>
      </c>
      <c r="H30" s="6">
        <f>SUM(H31:H32)</f>
        <v>2077</v>
      </c>
      <c r="I30" s="49">
        <f>H30/$C$30*100</f>
        <v>3.2739080405416057</v>
      </c>
      <c r="J30" s="6">
        <f>SUM(J31:J32)</f>
        <v>244</v>
      </c>
      <c r="K30" s="49">
        <f>J30/$C$30*100</f>
        <v>0.3846093220472565</v>
      </c>
      <c r="L30" s="6">
        <f>SUM(L31:L32)</f>
        <v>57574</v>
      </c>
      <c r="M30" s="49">
        <f>L30/$C$30*100</f>
        <v>90.75203732601945</v>
      </c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</row>
    <row r="31" spans="1:13" s="260" customFormat="1" ht="14.25" customHeight="1">
      <c r="A31" s="75"/>
      <c r="B31" s="163" t="s">
        <v>44</v>
      </c>
      <c r="C31" s="437">
        <v>36573</v>
      </c>
      <c r="D31" s="438">
        <v>27137</v>
      </c>
      <c r="E31" s="432">
        <f>D31/$C$31*100</f>
        <v>74.19954611325295</v>
      </c>
      <c r="F31" s="438">
        <v>1731</v>
      </c>
      <c r="G31" s="432">
        <v>2.7</v>
      </c>
      <c r="H31" s="438">
        <v>2067</v>
      </c>
      <c r="I31" s="432">
        <f>H31/$C$31*100</f>
        <v>5.651710278073989</v>
      </c>
      <c r="J31" s="438">
        <v>35</v>
      </c>
      <c r="K31" s="432">
        <f>J31/$C$31*100</f>
        <v>0.09569901293303804</v>
      </c>
      <c r="L31" s="433">
        <f>SUM(D31,F31,H31,J31)</f>
        <v>30970</v>
      </c>
      <c r="M31" s="432">
        <f>L31/$C$31*100</f>
        <v>84.6799551581768</v>
      </c>
    </row>
    <row r="32" spans="1:13" s="260" customFormat="1" ht="14.25" customHeight="1">
      <c r="A32" s="228"/>
      <c r="B32" s="233" t="s">
        <v>45</v>
      </c>
      <c r="C32" s="437">
        <v>26868</v>
      </c>
      <c r="D32" s="440">
        <v>26385</v>
      </c>
      <c r="E32" s="432">
        <f>D32/$C$32*100</f>
        <v>98.20232246538635</v>
      </c>
      <c r="F32" s="441" t="s">
        <v>502</v>
      </c>
      <c r="G32" s="439" t="s">
        <v>502</v>
      </c>
      <c r="H32" s="438">
        <v>10</v>
      </c>
      <c r="I32" s="432">
        <f>H32/$C$32*100</f>
        <v>0.037218996575852314</v>
      </c>
      <c r="J32" s="438">
        <v>209</v>
      </c>
      <c r="K32" s="432">
        <f>J32/$C$32*100</f>
        <v>0.7778770284353134</v>
      </c>
      <c r="L32" s="433">
        <f>SUM(D32,F32,H32,J32)</f>
        <v>26604</v>
      </c>
      <c r="M32" s="432">
        <f>L32/$C$32*100</f>
        <v>99.0174184903975</v>
      </c>
    </row>
    <row r="33" spans="1:13" s="260" customFormat="1" ht="14.25" customHeight="1">
      <c r="A33" s="228"/>
      <c r="B33" s="233"/>
      <c r="C33" s="437"/>
      <c r="D33" s="433"/>
      <c r="E33" s="432"/>
      <c r="F33" s="433"/>
      <c r="G33" s="432"/>
      <c r="H33" s="433"/>
      <c r="I33" s="432"/>
      <c r="J33" s="433"/>
      <c r="K33" s="432"/>
      <c r="L33" s="433"/>
      <c r="M33" s="432"/>
    </row>
    <row r="34" spans="1:15" s="263" customFormat="1" ht="14.25" customHeight="1">
      <c r="A34" s="466" t="s">
        <v>227</v>
      </c>
      <c r="B34" s="636"/>
      <c r="C34" s="5">
        <f>SUM(C35:C36)</f>
        <v>40889</v>
      </c>
      <c r="D34" s="6">
        <f>SUM(D35:D36)</f>
        <v>14054</v>
      </c>
      <c r="E34" s="49">
        <f>D34/$C$34*100</f>
        <v>34.371102252439535</v>
      </c>
      <c r="F34" s="6">
        <f>SUM(F35:F36)</f>
        <v>9340</v>
      </c>
      <c r="G34" s="49">
        <f>F34/$C$34*100</f>
        <v>22.842329232801</v>
      </c>
      <c r="H34" s="6">
        <f>SUM(H35:H36)</f>
        <v>2720</v>
      </c>
      <c r="I34" s="49">
        <f>H34/$C$34*100</f>
        <v>6.652155836533052</v>
      </c>
      <c r="J34" s="6">
        <f>SUM(J35:J36)</f>
        <v>926</v>
      </c>
      <c r="K34" s="49">
        <f>J34/$C$34*100</f>
        <v>2.2646677590550026</v>
      </c>
      <c r="L34" s="6">
        <f>SUM(L35:L36)</f>
        <v>27040</v>
      </c>
      <c r="M34" s="49">
        <f>L34/$C$34*100</f>
        <v>66.13025508082858</v>
      </c>
      <c r="N34" s="293"/>
      <c r="O34" s="293"/>
    </row>
    <row r="35" spans="1:13" s="260" customFormat="1" ht="14.25" customHeight="1">
      <c r="A35" s="75"/>
      <c r="B35" s="163" t="s">
        <v>50</v>
      </c>
      <c r="C35" s="437">
        <v>25046</v>
      </c>
      <c r="D35" s="438">
        <v>5402</v>
      </c>
      <c r="E35" s="432">
        <f>D35/$C$35*100</f>
        <v>21.5683143016849</v>
      </c>
      <c r="F35" s="438">
        <v>5752</v>
      </c>
      <c r="G35" s="432">
        <f>F35/$C$35*100</f>
        <v>22.965743032819613</v>
      </c>
      <c r="H35" s="438">
        <v>2553</v>
      </c>
      <c r="I35" s="432">
        <f>H35/$C$35*100</f>
        <v>10.193244430248342</v>
      </c>
      <c r="J35" s="438">
        <v>926</v>
      </c>
      <c r="K35" s="432">
        <f>J35/$C$35*100</f>
        <v>3.6971971572306956</v>
      </c>
      <c r="L35" s="433">
        <f>SUM(D35,F35,H35,J35)</f>
        <v>14633</v>
      </c>
      <c r="M35" s="432">
        <f>L35/$C$35*100</f>
        <v>58.42449892198355</v>
      </c>
    </row>
    <row r="36" spans="1:13" s="260" customFormat="1" ht="14.25" customHeight="1">
      <c r="A36" s="228"/>
      <c r="B36" s="233" t="s">
        <v>228</v>
      </c>
      <c r="C36" s="437">
        <v>15843</v>
      </c>
      <c r="D36" s="438">
        <v>8652</v>
      </c>
      <c r="E36" s="432">
        <f>D36/$C$36*100</f>
        <v>54.610869153569396</v>
      </c>
      <c r="F36" s="438">
        <v>3588</v>
      </c>
      <c r="G36" s="432">
        <f>F36/$C$36*100</f>
        <v>22.647225904184815</v>
      </c>
      <c r="H36" s="438">
        <v>167</v>
      </c>
      <c r="I36" s="432">
        <f>H36/$C$36*100</f>
        <v>1.0540932904121694</v>
      </c>
      <c r="J36" s="438" t="s">
        <v>502</v>
      </c>
      <c r="K36" s="439" t="s">
        <v>502</v>
      </c>
      <c r="L36" s="433">
        <f>SUM(D36,F36,H36,J36)</f>
        <v>12407</v>
      </c>
      <c r="M36" s="432">
        <f>L36/$C$36*100</f>
        <v>78.31218834816637</v>
      </c>
    </row>
    <row r="37" spans="1:13" ht="14.25" customHeight="1">
      <c r="A37" s="228"/>
      <c r="B37" s="233"/>
      <c r="C37" s="437"/>
      <c r="D37" s="438"/>
      <c r="E37" s="432"/>
      <c r="F37" s="438"/>
      <c r="G37" s="432"/>
      <c r="H37" s="438"/>
      <c r="I37" s="439"/>
      <c r="J37" s="438"/>
      <c r="K37" s="432"/>
      <c r="L37" s="433"/>
      <c r="M37" s="432"/>
    </row>
    <row r="38" spans="1:18" s="263" customFormat="1" ht="14.25" customHeight="1">
      <c r="A38" s="466" t="s">
        <v>229</v>
      </c>
      <c r="B38" s="636"/>
      <c r="C38" s="5">
        <v>20090</v>
      </c>
      <c r="D38" s="6">
        <v>16646</v>
      </c>
      <c r="E38" s="49">
        <f>D38/$C$38*100</f>
        <v>82.85714285714286</v>
      </c>
      <c r="F38" s="6">
        <v>3275</v>
      </c>
      <c r="G38" s="49">
        <f>F38/$C$38*100</f>
        <v>16.301642608262817</v>
      </c>
      <c r="H38" s="6">
        <v>70</v>
      </c>
      <c r="I38" s="49">
        <f>H38/$C$38*100</f>
        <v>0.34843205574912894</v>
      </c>
      <c r="J38" s="13" t="s">
        <v>507</v>
      </c>
      <c r="K38" s="50" t="s">
        <v>507</v>
      </c>
      <c r="L38" s="6">
        <v>19991</v>
      </c>
      <c r="M38" s="49">
        <f>L38/$C$38*100</f>
        <v>99.5072175211548</v>
      </c>
      <c r="N38" s="293"/>
      <c r="O38" s="293"/>
      <c r="P38" s="293"/>
      <c r="Q38" s="293"/>
      <c r="R38" s="293"/>
    </row>
    <row r="39" spans="1:13" s="260" customFormat="1" ht="14.25" customHeight="1">
      <c r="A39" s="75"/>
      <c r="B39" s="163" t="s">
        <v>230</v>
      </c>
      <c r="C39" s="437">
        <v>20090</v>
      </c>
      <c r="D39" s="438">
        <v>16646</v>
      </c>
      <c r="E39" s="432">
        <f>D39/$C$39*100</f>
        <v>82.85714285714286</v>
      </c>
      <c r="F39" s="438">
        <v>3275</v>
      </c>
      <c r="G39" s="432">
        <f>F39/$C$39*100</f>
        <v>16.301642608262817</v>
      </c>
      <c r="H39" s="438">
        <v>70</v>
      </c>
      <c r="I39" s="432">
        <f>H39/$C$39*100</f>
        <v>0.34843205574912894</v>
      </c>
      <c r="J39" s="438" t="s">
        <v>502</v>
      </c>
      <c r="K39" s="439" t="s">
        <v>502</v>
      </c>
      <c r="L39" s="433">
        <f>SUM(D39,F39,H39,J39)</f>
        <v>19991</v>
      </c>
      <c r="M39" s="432">
        <f>L39/$C$39*100</f>
        <v>99.5072175211548</v>
      </c>
    </row>
    <row r="40" spans="1:13" ht="14.25" customHeight="1">
      <c r="A40" s="228"/>
      <c r="B40" s="233"/>
      <c r="C40" s="437"/>
      <c r="D40" s="438"/>
      <c r="E40" s="432"/>
      <c r="F40" s="438"/>
      <c r="G40" s="432"/>
      <c r="H40" s="438"/>
      <c r="I40" s="439"/>
      <c r="J40" s="438"/>
      <c r="K40" s="432"/>
      <c r="L40" s="433"/>
      <c r="M40" s="432"/>
    </row>
    <row r="41" spans="1:27" s="263" customFormat="1" ht="14.25" customHeight="1">
      <c r="A41" s="466" t="s">
        <v>231</v>
      </c>
      <c r="B41" s="636"/>
      <c r="C41" s="5">
        <f>SUM(C42:C43)</f>
        <v>34122</v>
      </c>
      <c r="D41" s="6">
        <f>SUM(D42:D43)</f>
        <v>11053</v>
      </c>
      <c r="E41" s="49">
        <f>D41/$C$41*100</f>
        <v>32.39259129007678</v>
      </c>
      <c r="F41" s="6">
        <f>SUM(F42:F43)</f>
        <v>4888</v>
      </c>
      <c r="G41" s="49">
        <f>F41/$C$41*100</f>
        <v>14.325068870523417</v>
      </c>
      <c r="H41" s="6">
        <f>SUM(H42:H43)</f>
        <v>5498</v>
      </c>
      <c r="I41" s="49">
        <f>H41/$C$41*100</f>
        <v>16.11277181876795</v>
      </c>
      <c r="J41" s="13" t="s">
        <v>507</v>
      </c>
      <c r="K41" s="50" t="s">
        <v>507</v>
      </c>
      <c r="L41" s="6">
        <f>SUM(L42:L43)</f>
        <v>21439</v>
      </c>
      <c r="M41" s="49">
        <f>L41/$C$41*100</f>
        <v>62.83043197936815</v>
      </c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</row>
    <row r="42" spans="1:13" s="260" customFormat="1" ht="14.25" customHeight="1">
      <c r="A42" s="75"/>
      <c r="B42" s="163" t="s">
        <v>61</v>
      </c>
      <c r="C42" s="437">
        <v>10939</v>
      </c>
      <c r="D42" s="442">
        <v>3321</v>
      </c>
      <c r="E42" s="432">
        <f>D42/$C$42*100</f>
        <v>30.359265015083647</v>
      </c>
      <c r="F42" s="442">
        <v>220</v>
      </c>
      <c r="G42" s="432">
        <f>F42/$C$42*100</f>
        <v>2.0111527561934364</v>
      </c>
      <c r="H42" s="438">
        <v>2732</v>
      </c>
      <c r="I42" s="432">
        <f>H42/$C$42*100</f>
        <v>24.974860590547582</v>
      </c>
      <c r="J42" s="438" t="s">
        <v>502</v>
      </c>
      <c r="K42" s="439" t="s">
        <v>502</v>
      </c>
      <c r="L42" s="433">
        <f>SUM(D42,F42,H42,J42)</f>
        <v>6273</v>
      </c>
      <c r="M42" s="432">
        <f>L42/$C$42*100</f>
        <v>57.34527836182466</v>
      </c>
    </row>
    <row r="43" spans="1:13" s="260" customFormat="1" ht="14.25" customHeight="1">
      <c r="A43" s="228"/>
      <c r="B43" s="233" t="s">
        <v>232</v>
      </c>
      <c r="C43" s="437">
        <v>23183</v>
      </c>
      <c r="D43" s="438">
        <v>7732</v>
      </c>
      <c r="E43" s="432">
        <f>D43/$C$43*100</f>
        <v>33.35202519087262</v>
      </c>
      <c r="F43" s="438">
        <v>4668</v>
      </c>
      <c r="G43" s="432">
        <f>F43/$C$43*100</f>
        <v>20.135444075400077</v>
      </c>
      <c r="H43" s="438">
        <v>2766</v>
      </c>
      <c r="I43" s="432">
        <f>H43/$C$43*100</f>
        <v>11.931156450847604</v>
      </c>
      <c r="J43" s="438" t="s">
        <v>502</v>
      </c>
      <c r="K43" s="439" t="s">
        <v>502</v>
      </c>
      <c r="L43" s="433">
        <f>SUM(D43,F43,H43,J43)</f>
        <v>15166</v>
      </c>
      <c r="M43" s="432">
        <f>L43/$C$43*100</f>
        <v>65.4186257171203</v>
      </c>
    </row>
    <row r="44" spans="1:13" s="260" customFormat="1" ht="14.25" customHeight="1">
      <c r="A44" s="228"/>
      <c r="B44" s="233"/>
      <c r="C44" s="342"/>
      <c r="D44" s="343"/>
      <c r="E44" s="344"/>
      <c r="F44" s="343"/>
      <c r="G44" s="344"/>
      <c r="H44" s="343"/>
      <c r="I44" s="345"/>
      <c r="J44" s="346"/>
      <c r="K44" s="347"/>
      <c r="L44" s="343"/>
      <c r="M44" s="344"/>
    </row>
    <row r="45" spans="1:12" s="260" customFormat="1" ht="14.25" customHeight="1">
      <c r="A45" s="261" t="s">
        <v>436</v>
      </c>
      <c r="B45" s="348"/>
      <c r="C45" s="277"/>
      <c r="D45" s="277"/>
      <c r="E45" s="228"/>
      <c r="F45" s="228"/>
      <c r="G45" s="349"/>
      <c r="H45" s="349"/>
      <c r="I45" s="349"/>
      <c r="J45" s="349"/>
      <c r="K45" s="349"/>
      <c r="L45" s="350"/>
    </row>
    <row r="46" spans="1:12" s="260" customFormat="1" ht="14.25" customHeight="1">
      <c r="A46" s="283" t="s">
        <v>437</v>
      </c>
      <c r="B46" s="283"/>
      <c r="C46" s="277"/>
      <c r="D46" s="277"/>
      <c r="E46" s="228"/>
      <c r="F46" s="228"/>
      <c r="G46" s="349"/>
      <c r="H46" s="349"/>
      <c r="I46" s="349"/>
      <c r="J46" s="349"/>
      <c r="K46" s="349"/>
      <c r="L46" s="350"/>
    </row>
    <row r="47" spans="1:6" s="260" customFormat="1" ht="14.25" customHeight="1">
      <c r="A47" s="283" t="s">
        <v>438</v>
      </c>
      <c r="B47" s="351"/>
      <c r="C47" s="262"/>
      <c r="D47" s="262"/>
      <c r="E47" s="262"/>
      <c r="F47" s="262"/>
    </row>
    <row r="48" s="260" customFormat="1" ht="14.25">
      <c r="A48" s="351" t="s">
        <v>233</v>
      </c>
    </row>
    <row r="49" s="260" customFormat="1" ht="14.25">
      <c r="B49" s="352"/>
    </row>
    <row r="50" spans="1:2" ht="14.25">
      <c r="A50" s="56"/>
      <c r="B50" s="56"/>
    </row>
    <row r="51" spans="1:2" ht="14.25">
      <c r="A51" s="56"/>
      <c r="B51" s="56"/>
    </row>
    <row r="52" spans="1:2" ht="14.25">
      <c r="A52" s="56"/>
      <c r="B52" s="56"/>
    </row>
    <row r="53" spans="1:2" ht="14.25">
      <c r="A53" s="56"/>
      <c r="B53" s="56"/>
    </row>
    <row r="54" spans="1:2" ht="14.25">
      <c r="A54" s="56"/>
      <c r="B54" s="56"/>
    </row>
    <row r="55" spans="1:2" ht="14.25">
      <c r="A55" s="56"/>
      <c r="B55" s="56"/>
    </row>
    <row r="56" spans="1:2" ht="14.25">
      <c r="A56" s="56"/>
      <c r="B56" s="56"/>
    </row>
    <row r="57" spans="1:2" ht="14.25">
      <c r="A57" s="56"/>
      <c r="B57" s="56"/>
    </row>
    <row r="58" spans="1:2" ht="14.25">
      <c r="A58" s="56"/>
      <c r="B58" s="56"/>
    </row>
    <row r="59" spans="1:2" ht="14.25">
      <c r="A59" s="56"/>
      <c r="B59" s="56"/>
    </row>
    <row r="60" spans="1:2" ht="14.25">
      <c r="A60" s="56"/>
      <c r="B60" s="56"/>
    </row>
    <row r="61" spans="1:2" ht="14.25">
      <c r="A61" s="56"/>
      <c r="B61" s="56"/>
    </row>
    <row r="62" spans="1:2" ht="14.25">
      <c r="A62" s="56"/>
      <c r="B62" s="56"/>
    </row>
    <row r="63" spans="1:2" ht="14.25">
      <c r="A63" s="56"/>
      <c r="B63" s="56"/>
    </row>
    <row r="64" spans="1:2" ht="14.25">
      <c r="A64" s="56"/>
      <c r="B64" s="56"/>
    </row>
    <row r="65" spans="1:2" ht="14.25">
      <c r="A65" s="56"/>
      <c r="B65" s="56"/>
    </row>
    <row r="66" spans="1:2" ht="14.25">
      <c r="A66" s="56"/>
      <c r="B66" s="56"/>
    </row>
    <row r="67" spans="1:2" ht="14.25">
      <c r="A67" s="56"/>
      <c r="B67" s="56"/>
    </row>
    <row r="68" spans="1:2" ht="14.25">
      <c r="A68" s="56"/>
      <c r="B68" s="56"/>
    </row>
    <row r="69" spans="1:2" ht="14.25">
      <c r="A69" s="56"/>
      <c r="B69" s="56"/>
    </row>
    <row r="70" spans="1:2" ht="14.25">
      <c r="A70" s="56"/>
      <c r="B70" s="56"/>
    </row>
    <row r="71" spans="1:2" ht="14.25">
      <c r="A71" s="56"/>
      <c r="B71" s="56"/>
    </row>
    <row r="72" spans="1:2" ht="14.25">
      <c r="A72" s="56"/>
      <c r="B72" s="56"/>
    </row>
    <row r="73" spans="1:2" ht="14.25">
      <c r="A73" s="56"/>
      <c r="B73" s="56"/>
    </row>
    <row r="74" spans="1:2" ht="14.25">
      <c r="A74" s="56"/>
      <c r="B74" s="56"/>
    </row>
    <row r="75" spans="1:2" ht="14.25">
      <c r="A75" s="56"/>
      <c r="B75" s="56"/>
    </row>
    <row r="76" spans="1:2" ht="14.25">
      <c r="A76" s="56"/>
      <c r="B76" s="56"/>
    </row>
    <row r="77" spans="1:2" ht="14.25">
      <c r="A77" s="56"/>
      <c r="B77" s="56"/>
    </row>
    <row r="78" spans="1:2" ht="14.25">
      <c r="A78" s="56"/>
      <c r="B78" s="56"/>
    </row>
    <row r="79" spans="1:2" ht="14.25">
      <c r="A79" s="56"/>
      <c r="B79" s="56"/>
    </row>
    <row r="80" spans="1:2" ht="14.25">
      <c r="A80" s="56"/>
      <c r="B80" s="56"/>
    </row>
    <row r="81" spans="1:2" ht="14.25">
      <c r="A81" s="56"/>
      <c r="B81" s="56"/>
    </row>
    <row r="82" spans="1:2" ht="14.25">
      <c r="A82" s="56"/>
      <c r="B82" s="56"/>
    </row>
    <row r="83" spans="1:2" ht="14.25">
      <c r="A83" s="56"/>
      <c r="B83" s="56"/>
    </row>
    <row r="84" spans="1:2" ht="14.25">
      <c r="A84" s="56"/>
      <c r="B84" s="56"/>
    </row>
    <row r="85" spans="1:2" ht="14.25">
      <c r="A85" s="56"/>
      <c r="B85" s="56"/>
    </row>
    <row r="86" spans="1:2" ht="14.25">
      <c r="A86" s="56"/>
      <c r="B86" s="56"/>
    </row>
    <row r="87" spans="1:2" ht="14.25">
      <c r="A87" s="56"/>
      <c r="B87" s="56"/>
    </row>
    <row r="88" spans="1:2" ht="14.25">
      <c r="A88" s="56"/>
      <c r="B88" s="56"/>
    </row>
    <row r="89" spans="1:2" ht="14.25">
      <c r="A89" s="56"/>
      <c r="B89" s="56"/>
    </row>
    <row r="90" spans="1:2" ht="14.25">
      <c r="A90" s="56"/>
      <c r="B90" s="56"/>
    </row>
    <row r="91" spans="1:2" ht="14.25">
      <c r="A91" s="56"/>
      <c r="B91" s="56"/>
    </row>
    <row r="92" spans="1:2" ht="14.25">
      <c r="A92" s="56"/>
      <c r="B92" s="56"/>
    </row>
    <row r="93" spans="1:2" ht="14.25">
      <c r="A93" s="56"/>
      <c r="B93" s="56"/>
    </row>
    <row r="94" spans="1:2" ht="14.25">
      <c r="A94" s="56"/>
      <c r="B94" s="56"/>
    </row>
    <row r="95" spans="1:2" ht="14.25">
      <c r="A95" s="56"/>
      <c r="B95" s="56"/>
    </row>
    <row r="96" spans="1:2" ht="14.25">
      <c r="A96" s="56"/>
      <c r="B96" s="56"/>
    </row>
    <row r="97" spans="1:2" ht="14.25">
      <c r="A97" s="56"/>
      <c r="B97" s="56"/>
    </row>
    <row r="98" spans="1:2" ht="14.25">
      <c r="A98" s="56"/>
      <c r="B98" s="56"/>
    </row>
    <row r="99" spans="1:2" ht="14.25">
      <c r="A99" s="56"/>
      <c r="B99" s="56"/>
    </row>
    <row r="100" spans="1:2" ht="14.25">
      <c r="A100" s="56"/>
      <c r="B100" s="56"/>
    </row>
    <row r="101" spans="1:2" ht="14.25">
      <c r="A101" s="56"/>
      <c r="B101" s="56"/>
    </row>
    <row r="102" spans="1:2" ht="14.25">
      <c r="A102" s="56"/>
      <c r="B102" s="56"/>
    </row>
    <row r="103" spans="1:2" ht="14.25">
      <c r="A103" s="56"/>
      <c r="B103" s="56"/>
    </row>
    <row r="104" spans="1:2" ht="14.25">
      <c r="A104" s="56"/>
      <c r="B104" s="56"/>
    </row>
    <row r="105" spans="1:2" ht="14.25">
      <c r="A105" s="56"/>
      <c r="B105" s="56"/>
    </row>
    <row r="106" spans="1:2" ht="14.25">
      <c r="A106" s="56"/>
      <c r="B106" s="56"/>
    </row>
    <row r="107" spans="1:2" ht="14.25">
      <c r="A107" s="56"/>
      <c r="B107" s="56"/>
    </row>
    <row r="108" spans="1:2" ht="14.25">
      <c r="A108" s="56"/>
      <c r="B108" s="56"/>
    </row>
    <row r="109" spans="1:2" ht="14.25">
      <c r="A109" s="56"/>
      <c r="B109" s="56"/>
    </row>
    <row r="110" spans="1:2" ht="14.25">
      <c r="A110" s="56"/>
      <c r="B110" s="56"/>
    </row>
    <row r="111" spans="1:2" ht="14.25">
      <c r="A111" s="56"/>
      <c r="B111" s="56"/>
    </row>
    <row r="112" spans="1:2" ht="14.25">
      <c r="A112" s="56"/>
      <c r="B112" s="56"/>
    </row>
    <row r="113" spans="1:2" ht="14.25">
      <c r="A113" s="56"/>
      <c r="B113" s="56"/>
    </row>
    <row r="114" spans="1:2" ht="14.25">
      <c r="A114" s="56"/>
      <c r="B114" s="56"/>
    </row>
    <row r="115" spans="1:2" ht="14.25">
      <c r="A115" s="56"/>
      <c r="B115" s="56"/>
    </row>
    <row r="116" spans="1:2" ht="14.25">
      <c r="A116" s="56"/>
      <c r="B116" s="56"/>
    </row>
    <row r="117" spans="1:2" ht="14.25">
      <c r="A117" s="56"/>
      <c r="B117" s="56"/>
    </row>
    <row r="118" spans="1:2" ht="14.25">
      <c r="A118" s="56"/>
      <c r="B118" s="56"/>
    </row>
    <row r="119" spans="1:2" ht="14.25">
      <c r="A119" s="56"/>
      <c r="B119" s="56"/>
    </row>
    <row r="120" spans="1:2" ht="14.25">
      <c r="A120" s="56"/>
      <c r="B120" s="56"/>
    </row>
    <row r="121" spans="1:2" ht="14.25">
      <c r="A121" s="56"/>
      <c r="B121" s="56"/>
    </row>
    <row r="122" spans="1:2" ht="14.25">
      <c r="A122" s="56"/>
      <c r="B122" s="56"/>
    </row>
    <row r="123" spans="1:2" ht="14.25">
      <c r="A123" s="56"/>
      <c r="B123" s="56"/>
    </row>
    <row r="124" spans="1:2" ht="14.25">
      <c r="A124" s="56"/>
      <c r="B124" s="56"/>
    </row>
    <row r="125" spans="1:2" ht="14.25">
      <c r="A125" s="56"/>
      <c r="B125" s="56"/>
    </row>
    <row r="126" spans="1:2" ht="14.25">
      <c r="A126" s="56"/>
      <c r="B126" s="56"/>
    </row>
    <row r="127" spans="1:2" ht="14.25">
      <c r="A127" s="56"/>
      <c r="B127" s="56"/>
    </row>
    <row r="128" spans="1:2" ht="14.25">
      <c r="A128" s="56"/>
      <c r="B128" s="56"/>
    </row>
    <row r="129" spans="1:2" ht="14.25">
      <c r="A129" s="56"/>
      <c r="B129" s="56"/>
    </row>
    <row r="130" spans="1:2" ht="14.25">
      <c r="A130" s="56"/>
      <c r="B130" s="56"/>
    </row>
    <row r="131" spans="1:2" ht="14.25">
      <c r="A131" s="56"/>
      <c r="B131" s="56"/>
    </row>
    <row r="132" spans="1:2" ht="14.25">
      <c r="A132" s="56"/>
      <c r="B132" s="56"/>
    </row>
    <row r="133" spans="1:2" ht="14.25">
      <c r="A133" s="56"/>
      <c r="B133" s="56"/>
    </row>
    <row r="134" spans="1:2" ht="14.25">
      <c r="A134" s="56"/>
      <c r="B134" s="56"/>
    </row>
    <row r="135" spans="1:2" ht="14.25">
      <c r="A135" s="56"/>
      <c r="B135" s="56"/>
    </row>
    <row r="136" spans="1:2" ht="14.25">
      <c r="A136" s="56"/>
      <c r="B136" s="56"/>
    </row>
    <row r="137" spans="1:2" ht="14.25">
      <c r="A137" s="56"/>
      <c r="B137" s="56"/>
    </row>
    <row r="138" spans="1:2" ht="14.25">
      <c r="A138" s="56"/>
      <c r="B138" s="56"/>
    </row>
    <row r="139" spans="1:2" ht="14.25">
      <c r="A139" s="56"/>
      <c r="B139" s="56"/>
    </row>
    <row r="140" spans="1:2" ht="14.25">
      <c r="A140" s="56"/>
      <c r="B140" s="56"/>
    </row>
    <row r="141" spans="1:2" ht="14.25">
      <c r="A141" s="56"/>
      <c r="B141" s="56"/>
    </row>
    <row r="142" spans="1:2" ht="14.25">
      <c r="A142" s="56"/>
      <c r="B142" s="56"/>
    </row>
    <row r="143" spans="1:2" ht="14.25">
      <c r="A143" s="56"/>
      <c r="B143" s="56"/>
    </row>
    <row r="144" ht="14.25">
      <c r="A144" s="56"/>
    </row>
  </sheetData>
  <sheetProtection/>
  <mergeCells count="39">
    <mergeCell ref="A22:B22"/>
    <mergeCell ref="A17:B17"/>
    <mergeCell ref="A18:B18"/>
    <mergeCell ref="A41:B41"/>
    <mergeCell ref="A24:B24"/>
    <mergeCell ref="A27:B27"/>
    <mergeCell ref="A30:B30"/>
    <mergeCell ref="A34:B34"/>
    <mergeCell ref="A38:B38"/>
    <mergeCell ref="A21:B21"/>
    <mergeCell ref="A2:M2"/>
    <mergeCell ref="L5:L6"/>
    <mergeCell ref="M5:M6"/>
    <mergeCell ref="J4:K4"/>
    <mergeCell ref="D5:D6"/>
    <mergeCell ref="H4:I4"/>
    <mergeCell ref="D4:E4"/>
    <mergeCell ref="L4:M4"/>
    <mergeCell ref="K5:K6"/>
    <mergeCell ref="E5:E6"/>
    <mergeCell ref="H5:H6"/>
    <mergeCell ref="A20:B20"/>
    <mergeCell ref="A16:B16"/>
    <mergeCell ref="A4:B6"/>
    <mergeCell ref="A7:B7"/>
    <mergeCell ref="A10:B10"/>
    <mergeCell ref="A11:B11"/>
    <mergeCell ref="A13:B13"/>
    <mergeCell ref="A19:B19"/>
    <mergeCell ref="I5:I6"/>
    <mergeCell ref="J5:J6"/>
    <mergeCell ref="F5:F6"/>
    <mergeCell ref="G5:G6"/>
    <mergeCell ref="A15:B15"/>
    <mergeCell ref="C4:C6"/>
    <mergeCell ref="F4:G4"/>
    <mergeCell ref="A14:B14"/>
    <mergeCell ref="A8:B8"/>
    <mergeCell ref="A9:B9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9"/>
  <sheetViews>
    <sheetView tabSelected="1" zoomScale="65" zoomScaleNormal="65" zoomScalePageLayoutView="0" workbookViewId="0" topLeftCell="A1">
      <selection activeCell="AH1" sqref="AH1:AM1"/>
    </sheetView>
  </sheetViews>
  <sheetFormatPr defaultColWidth="10.59765625" defaultRowHeight="15"/>
  <cols>
    <col min="1" max="1" width="3.59765625" style="55" customWidth="1"/>
    <col min="2" max="2" width="15.09765625" style="55" customWidth="1"/>
    <col min="3" max="3" width="2.09765625" style="55" customWidth="1"/>
    <col min="4" max="4" width="6.59765625" style="55" customWidth="1"/>
    <col min="5" max="5" width="9.5" style="55" customWidth="1"/>
    <col min="6" max="6" width="8.19921875" style="55" customWidth="1"/>
    <col min="7" max="7" width="2.59765625" style="55" customWidth="1"/>
    <col min="8" max="9" width="7.09765625" style="55" customWidth="1"/>
    <col min="10" max="10" width="2.59765625" style="55" customWidth="1"/>
    <col min="11" max="11" width="7.09765625" style="55" customWidth="1"/>
    <col min="12" max="12" width="8.09765625" style="55" customWidth="1"/>
    <col min="13" max="13" width="2.59765625" style="55" customWidth="1"/>
    <col min="14" max="15" width="7.09765625" style="55" customWidth="1"/>
    <col min="16" max="16" width="2.59765625" style="55" customWidth="1"/>
    <col min="17" max="17" width="7.09765625" style="55" customWidth="1"/>
    <col min="18" max="18" width="8" style="55" customWidth="1"/>
    <col min="19" max="19" width="2.59765625" style="55" customWidth="1"/>
    <col min="20" max="21" width="7.09765625" style="55" customWidth="1"/>
    <col min="22" max="22" width="5.59765625" style="55" customWidth="1"/>
    <col min="23" max="23" width="7.09765625" style="55" customWidth="1"/>
    <col min="24" max="24" width="8" style="55" customWidth="1"/>
    <col min="25" max="25" width="2.59765625" style="55" customWidth="1"/>
    <col min="26" max="27" width="7.09765625" style="55" customWidth="1"/>
    <col min="28" max="28" width="2.59765625" style="55" customWidth="1"/>
    <col min="29" max="29" width="7.09765625" style="55" customWidth="1"/>
    <col min="30" max="30" width="6.59765625" style="55" customWidth="1"/>
    <col min="31" max="31" width="2.59765625" style="55" customWidth="1"/>
    <col min="32" max="32" width="6.59765625" style="55" customWidth="1"/>
    <col min="33" max="33" width="6.19921875" style="55" customWidth="1"/>
    <col min="34" max="34" width="2.59765625" style="55" customWidth="1"/>
    <col min="35" max="35" width="3.59765625" style="55" customWidth="1"/>
    <col min="36" max="36" width="2.59765625" style="55" customWidth="1"/>
    <col min="37" max="37" width="6.19921875" style="55" customWidth="1"/>
    <col min="38" max="38" width="2.59765625" style="55" customWidth="1"/>
    <col min="39" max="39" width="3.59765625" style="55" customWidth="1"/>
    <col min="40" max="16384" width="10.59765625" style="55" customWidth="1"/>
  </cols>
  <sheetData>
    <row r="1" spans="1:39" ht="19.5" customHeight="1">
      <c r="A1" s="1" t="s">
        <v>281</v>
      </c>
      <c r="C1" s="53"/>
      <c r="AH1" s="641" t="s">
        <v>282</v>
      </c>
      <c r="AI1" s="641"/>
      <c r="AJ1" s="641"/>
      <c r="AK1" s="641"/>
      <c r="AL1" s="641"/>
      <c r="AM1" s="641"/>
    </row>
    <row r="2" spans="1:39" ht="19.5" customHeight="1">
      <c r="A2" s="450" t="s">
        <v>322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</row>
    <row r="3" spans="4:39" s="252" customFormat="1" ht="18" customHeight="1" thickBot="1"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637" t="s">
        <v>441</v>
      </c>
      <c r="AL3" s="637"/>
      <c r="AM3" s="637"/>
    </row>
    <row r="4" spans="1:49" s="252" customFormat="1" ht="19.5" customHeight="1">
      <c r="A4" s="459" t="s">
        <v>442</v>
      </c>
      <c r="B4" s="638"/>
      <c r="C4" s="574" t="s">
        <v>443</v>
      </c>
      <c r="D4" s="574"/>
      <c r="E4" s="574" t="s">
        <v>234</v>
      </c>
      <c r="F4" s="574" t="s">
        <v>444</v>
      </c>
      <c r="G4" s="638"/>
      <c r="H4" s="638"/>
      <c r="I4" s="638"/>
      <c r="J4" s="638"/>
      <c r="K4" s="638"/>
      <c r="L4" s="504" t="s">
        <v>445</v>
      </c>
      <c r="M4" s="582"/>
      <c r="N4" s="582"/>
      <c r="O4" s="582"/>
      <c r="P4" s="582"/>
      <c r="Q4" s="530"/>
      <c r="R4" s="547" t="s">
        <v>446</v>
      </c>
      <c r="S4" s="640"/>
      <c r="T4" s="640"/>
      <c r="U4" s="640"/>
      <c r="V4" s="640"/>
      <c r="W4" s="548"/>
      <c r="X4" s="547" t="s">
        <v>447</v>
      </c>
      <c r="Y4" s="640"/>
      <c r="Z4" s="640"/>
      <c r="AA4" s="640"/>
      <c r="AB4" s="640"/>
      <c r="AC4" s="548"/>
      <c r="AD4" s="504" t="s">
        <v>448</v>
      </c>
      <c r="AE4" s="582"/>
      <c r="AF4" s="582"/>
      <c r="AG4" s="582"/>
      <c r="AH4" s="582"/>
      <c r="AI4" s="582"/>
      <c r="AJ4" s="582"/>
      <c r="AK4" s="582"/>
      <c r="AL4" s="582"/>
      <c r="AM4" s="582"/>
      <c r="AN4" s="240"/>
      <c r="AO4" s="240"/>
      <c r="AP4" s="240"/>
      <c r="AQ4" s="240"/>
      <c r="AR4" s="240"/>
      <c r="AS4" s="240"/>
      <c r="AT4" s="240"/>
      <c r="AU4" s="240"/>
      <c r="AV4" s="240"/>
      <c r="AW4" s="240"/>
    </row>
    <row r="5" spans="1:49" s="252" customFormat="1" ht="19.5" customHeight="1">
      <c r="A5" s="503"/>
      <c r="B5" s="639"/>
      <c r="C5" s="568"/>
      <c r="D5" s="568"/>
      <c r="E5" s="639"/>
      <c r="F5" s="639"/>
      <c r="G5" s="639"/>
      <c r="H5" s="639"/>
      <c r="I5" s="639"/>
      <c r="J5" s="639"/>
      <c r="K5" s="639"/>
      <c r="L5" s="581"/>
      <c r="M5" s="532"/>
      <c r="N5" s="532"/>
      <c r="O5" s="532"/>
      <c r="P5" s="532"/>
      <c r="Q5" s="533"/>
      <c r="R5" s="552"/>
      <c r="S5" s="559"/>
      <c r="T5" s="559"/>
      <c r="U5" s="559"/>
      <c r="V5" s="559"/>
      <c r="W5" s="560"/>
      <c r="X5" s="552"/>
      <c r="Y5" s="559"/>
      <c r="Z5" s="559"/>
      <c r="AA5" s="559"/>
      <c r="AB5" s="559"/>
      <c r="AC5" s="560"/>
      <c r="AD5" s="581"/>
      <c r="AE5" s="532"/>
      <c r="AF5" s="532"/>
      <c r="AG5" s="532"/>
      <c r="AH5" s="532"/>
      <c r="AI5" s="532"/>
      <c r="AJ5" s="532"/>
      <c r="AK5" s="532"/>
      <c r="AL5" s="532"/>
      <c r="AM5" s="532"/>
      <c r="AN5" s="240"/>
      <c r="AO5" s="240"/>
      <c r="AP5" s="240"/>
      <c r="AQ5" s="240"/>
      <c r="AR5" s="240"/>
      <c r="AS5" s="240"/>
      <c r="AT5" s="240"/>
      <c r="AU5" s="240"/>
      <c r="AV5" s="240"/>
      <c r="AW5" s="240"/>
    </row>
    <row r="6" spans="1:39" s="240" customFormat="1" ht="25.5" customHeight="1">
      <c r="A6" s="503"/>
      <c r="B6" s="639"/>
      <c r="C6" s="568"/>
      <c r="D6" s="568"/>
      <c r="E6" s="639"/>
      <c r="F6" s="568" t="s">
        <v>449</v>
      </c>
      <c r="G6" s="568"/>
      <c r="H6" s="568"/>
      <c r="I6" s="568" t="s">
        <v>273</v>
      </c>
      <c r="J6" s="568"/>
      <c r="K6" s="568"/>
      <c r="L6" s="474" t="s">
        <v>450</v>
      </c>
      <c r="M6" s="475"/>
      <c r="N6" s="476"/>
      <c r="O6" s="474" t="s">
        <v>273</v>
      </c>
      <c r="P6" s="475"/>
      <c r="Q6" s="476"/>
      <c r="R6" s="474" t="s">
        <v>450</v>
      </c>
      <c r="S6" s="475"/>
      <c r="T6" s="476"/>
      <c r="U6" s="474" t="s">
        <v>273</v>
      </c>
      <c r="V6" s="475"/>
      <c r="W6" s="476"/>
      <c r="X6" s="474" t="s">
        <v>450</v>
      </c>
      <c r="Y6" s="475"/>
      <c r="Z6" s="476"/>
      <c r="AA6" s="474" t="s">
        <v>273</v>
      </c>
      <c r="AB6" s="475"/>
      <c r="AC6" s="476"/>
      <c r="AD6" s="474" t="s">
        <v>450</v>
      </c>
      <c r="AE6" s="475"/>
      <c r="AF6" s="476"/>
      <c r="AG6" s="645" t="s">
        <v>273</v>
      </c>
      <c r="AH6" s="646"/>
      <c r="AI6" s="646"/>
      <c r="AJ6" s="646"/>
      <c r="AK6" s="646"/>
      <c r="AL6" s="646"/>
      <c r="AM6" s="646"/>
    </row>
    <row r="7" spans="1:39" s="317" customFormat="1" ht="15" customHeight="1">
      <c r="A7" s="657" t="s">
        <v>398</v>
      </c>
      <c r="B7" s="255"/>
      <c r="C7" s="316"/>
      <c r="D7" s="213" t="s">
        <v>235</v>
      </c>
      <c r="E7" s="445">
        <f>SUM(E13+E24+E29+E27)</f>
        <v>4</v>
      </c>
      <c r="F7" s="418" t="s">
        <v>15</v>
      </c>
      <c r="G7" s="412" t="s">
        <v>236</v>
      </c>
      <c r="H7" s="446">
        <f>SUM(N(H13)+N(H24)+N(H29)+N(H27))</f>
        <v>39</v>
      </c>
      <c r="I7" s="447">
        <f>MIN(N(I13),N(I24),N(I29),N(I27))</f>
        <v>7</v>
      </c>
      <c r="J7" s="424" t="s">
        <v>237</v>
      </c>
      <c r="K7" s="446">
        <f>MAX(N(K13),N(K24),N(K29),N(K27))</f>
        <v>8.1</v>
      </c>
      <c r="L7" s="418" t="s">
        <v>15</v>
      </c>
      <c r="M7" s="412" t="s">
        <v>236</v>
      </c>
      <c r="N7" s="446">
        <f>SUM(N(N13)+N(N24)+N(N29)+N(N27))</f>
        <v>39</v>
      </c>
      <c r="O7" s="418">
        <f>MIN(N(O13),N(O24),N(O29),N(O27))</f>
        <v>8.1</v>
      </c>
      <c r="P7" s="424" t="s">
        <v>237</v>
      </c>
      <c r="Q7" s="446">
        <f>MAX(N(Q13),N(Q24),N(Q29),N(Q27))</f>
        <v>13</v>
      </c>
      <c r="R7" s="418">
        <f>SUM(N(R13)+N(R24)+N(R29)+N(R27))</f>
        <v>1</v>
      </c>
      <c r="S7" s="412" t="s">
        <v>236</v>
      </c>
      <c r="T7" s="446">
        <f>SUM(N(T13)+N(T24)+N(T29)+N(T27))</f>
        <v>39</v>
      </c>
      <c r="U7" s="418" t="s">
        <v>238</v>
      </c>
      <c r="V7" s="424" t="s">
        <v>237</v>
      </c>
      <c r="W7" s="446">
        <f>MAX(N(W13),N(W24),N(W29),N(W27))</f>
        <v>1.1</v>
      </c>
      <c r="X7" s="418" t="s">
        <v>15</v>
      </c>
      <c r="Y7" s="412" t="s">
        <v>236</v>
      </c>
      <c r="Z7" s="446">
        <f>SUM(N(Z13)+N(Z24)+N(Z29)+N(Z27))</f>
        <v>39</v>
      </c>
      <c r="AA7" s="418" t="s">
        <v>508</v>
      </c>
      <c r="AB7" s="424" t="s">
        <v>237</v>
      </c>
      <c r="AC7" s="446">
        <f>MAX(N(AC13),N(AC24),N(AC29),N(AC27))</f>
        <v>16</v>
      </c>
      <c r="AD7" s="418">
        <f>SUM(N(AD13)+N(AD24)+N(AD29)+N(AD27))</f>
        <v>29</v>
      </c>
      <c r="AE7" s="412" t="s">
        <v>236</v>
      </c>
      <c r="AF7" s="446">
        <f>SUM(N(AF13)+N(AF24)+N(AF29)+N(AF27))</f>
        <v>39</v>
      </c>
      <c r="AG7" s="313">
        <v>2</v>
      </c>
      <c r="AH7" s="228" t="s">
        <v>239</v>
      </c>
      <c r="AI7" s="356" t="s">
        <v>451</v>
      </c>
      <c r="AJ7" s="319" t="s">
        <v>237</v>
      </c>
      <c r="AK7" s="321">
        <v>7</v>
      </c>
      <c r="AL7" s="319" t="s">
        <v>239</v>
      </c>
      <c r="AM7" s="357" t="s">
        <v>452</v>
      </c>
    </row>
    <row r="8" spans="1:39" s="317" customFormat="1" ht="15" customHeight="1">
      <c r="A8" s="658"/>
      <c r="B8" s="318"/>
      <c r="C8" s="319"/>
      <c r="D8" s="320" t="s">
        <v>240</v>
      </c>
      <c r="E8" s="445">
        <f>SUM(E14+E17+E20+E22+E25+E30+E28+E31+E35+E43+E42+E40+E37+E49+E51+E55+E56+E57+E58)</f>
        <v>43</v>
      </c>
      <c r="F8" s="418">
        <f>SUM(N(F14)+N(F17)+N(F20)+N(F22)+N(F25)+N(F30)+N(F28)+N(F31)+N(F35)+N(F43)+N(F42)+N(F40)+N(F37)+N(F49)+N(F51)+N(F55)+N(F56)+N(F57)+N(F58))</f>
        <v>8</v>
      </c>
      <c r="G8" s="412" t="s">
        <v>236</v>
      </c>
      <c r="H8" s="446">
        <f>SUM(N(H14)+N(H17)+N(H20)+N(H22)+N(H25)+N(H30)+N(H28)+N(H31)+N(H35)+N(H43)+N(H42)+N(H40)+N(H37)+N(H49)+N(H51)+N(H55)+N(H56)+N(H57)+N(H58))</f>
        <v>447</v>
      </c>
      <c r="I8" s="418">
        <f>MIN(N(I14),N(I17),N(I20),N(I22),N(I25),N(I30),N(I28),N(I31),N(I35),N(I43),N(I42),N(I40),N(I37),N(I49),N(I51),N(I55),N(I56),N(I57),N(I58))</f>
        <v>6.4</v>
      </c>
      <c r="J8" s="424" t="s">
        <v>237</v>
      </c>
      <c r="K8" s="446">
        <f>MAX(N(K14),N(K17),N(K20),N(K22),N(K25),N(K30),N(K28),N(K31),N(K35),N(K43),N(K42),N(K40),N(K37),N(K49),N(K51),N(K55),N(K56),N(K57),N(K58))</f>
        <v>9.3</v>
      </c>
      <c r="L8" s="418">
        <f>SUM(N(L14)+N(L17)+N(L20)+N(L22)+N(L25)+N(L30)+N(L28)+N(L31)+N(L35)+N(L43)+N(L42)+N(L40)+N(L37)+N(L49)+N(L51)+N(L55)+N(L56)+N(L57)+N(L58))</f>
        <v>6</v>
      </c>
      <c r="M8" s="412" t="s">
        <v>236</v>
      </c>
      <c r="N8" s="446">
        <f>SUM(N(N14)+N(N17)+N(N20)+N(N22)+N(N25)+N(N30)+N(N28)+N(N31)+N(N35)+N(N43)+N(N42)+N(N40)+N(N37)+N(N49)+N(N51)+N(N55)+N(N56)+N(N57)+N(N58))</f>
        <v>447</v>
      </c>
      <c r="O8" s="418">
        <f>MIN(N(O14),N(O17),N(O20),N(O22),N(O25),N(O30),N(O28),N(O31),N(O35),N(O43),N(O42),N(O40),N(O37),N(O49),N(O51),N(O55),N(O56),N(O57),N(O58))</f>
        <v>6.7</v>
      </c>
      <c r="P8" s="424" t="s">
        <v>237</v>
      </c>
      <c r="Q8" s="446">
        <f>MAX(N(Q14),N(Q17),N(Q20),N(Q22),N(Q25),N(Q30),N(Q28),N(Q31),N(Q35),N(Q43),N(Q42),N(Q40),N(Q37),N(Q49),N(Q51),N(Q55),N(Q56),N(Q57),N(Q58))</f>
        <v>14</v>
      </c>
      <c r="R8" s="418">
        <f>SUM(N(R14)+N(R17)+N(R20)+N(R22)+N(R25)+N(R30)+N(R28)+N(R31)+N(R35)+N(R43)+N(R42)+N(R40)+N(R37)+N(R49)+N(R51)+N(R55)+N(R56)+N(R57)+N(R58))</f>
        <v>15</v>
      </c>
      <c r="S8" s="412" t="s">
        <v>236</v>
      </c>
      <c r="T8" s="446">
        <f>SUM(N(T14)+N(T17)+N(T20)+N(T22)+N(T25)+N(T30)+N(T28)+N(T31)+N(T35)+N(T43)+N(T42)+N(T40)+N(T37)+N(T49)+N(T51)+N(T55)+N(T56)+N(T57)+N(T58))</f>
        <v>447</v>
      </c>
      <c r="U8" s="418" t="s">
        <v>238</v>
      </c>
      <c r="V8" s="424" t="s">
        <v>237</v>
      </c>
      <c r="W8" s="446">
        <f>MAX(N(W14),N(W17),N(W20),N(W22),N(W25),N(W30),N(W28),N(W31),N(W35),N(W43),N(W42),N(W40),N(W37),N(W49),N(W51),N(W55),N(W56),N(W57),N(W58))</f>
        <v>11</v>
      </c>
      <c r="X8" s="418">
        <f>SUM(N(X14)+N(X17)+N(X20)+N(X22)+N(X25)+N(X30)+N(X28)+N(X31)+N(X35)+N(X43)+N(X42)+N(X40)+N(X37)+N(X49)+N(X51)+N(X55)+N(X56)+N(X57)+N(X58))</f>
        <v>12</v>
      </c>
      <c r="Y8" s="412" t="s">
        <v>236</v>
      </c>
      <c r="Z8" s="446">
        <f>SUM(N(Z14)+N(Z17)+N(Z20)+N(Z22)+N(Z25)+N(Z30)+N(Z28)+N(Z31)+N(Z35)+N(Z43)+N(Z42)+N(Z40)+N(Z37)+N(Z49)+N(Z51)+N(Z55)+N(Z56)+N(Z57)+N(Z58))</f>
        <v>447</v>
      </c>
      <c r="AA8" s="418" t="s">
        <v>508</v>
      </c>
      <c r="AB8" s="424" t="s">
        <v>237</v>
      </c>
      <c r="AC8" s="446">
        <f>MAX(N(AC14),N(AC17),N(AC20),N(AC22),N(AC25),N(AC30),N(AC28),N(AC31),N(AC35),N(AC43),N(AC42),N(AC40),N(AC37),N(AC49),N(AC51),N(AC55),N(AC56),N(AC57),N(AC58))</f>
        <v>110</v>
      </c>
      <c r="AD8" s="418">
        <f>SUM(N(AD14)+N(AD17)+N(AD20)+N(AD22)+N(AD25)+N(AD30)+N(AD28)+N(AD31)+N(AD35)+N(AD43)+N(AD42)+N(AD40)+N(AD37)+N(AD49)+N(AD51)+N(AD55)+N(AD56)+N(AD57)+N(AD58))</f>
        <v>346</v>
      </c>
      <c r="AE8" s="412" t="s">
        <v>236</v>
      </c>
      <c r="AF8" s="446">
        <f>SUM(N(AF14)+N(AF17)+N(AF20)+N(AF22)+N(AF25)+N(AF30)+N(AF28)+N(AF31)+N(AF35)+N(AF43)+N(AF42)+N(AF40)+N(AF37)+N(AF49)+N(AF51)+N(AF55)+N(AF56)+N(AF57)+N(AF58))</f>
        <v>447</v>
      </c>
      <c r="AG8" s="313">
        <v>2.3</v>
      </c>
      <c r="AH8" s="228" t="s">
        <v>239</v>
      </c>
      <c r="AI8" s="356" t="s">
        <v>451</v>
      </c>
      <c r="AJ8" s="319" t="s">
        <v>237</v>
      </c>
      <c r="AK8" s="321">
        <v>2.4</v>
      </c>
      <c r="AL8" s="319" t="s">
        <v>239</v>
      </c>
      <c r="AM8" s="357" t="s">
        <v>453</v>
      </c>
    </row>
    <row r="9" spans="1:39" s="317" customFormat="1" ht="15" customHeight="1">
      <c r="A9" s="658"/>
      <c r="B9" s="650" t="s">
        <v>397</v>
      </c>
      <c r="C9" s="319"/>
      <c r="D9" s="320" t="s">
        <v>241</v>
      </c>
      <c r="E9" s="445">
        <f>SUM(N(E15)+N(E18)+N(E19)+N(E21)+N(E23)+N(E26)+N(E32)+N(E36)+N(E44)+N(E41)+N(E38)+N(E47)+N(E48)+N(E50)+N(E52)+N(E53)+N(E59))</f>
        <v>25</v>
      </c>
      <c r="F9" s="418">
        <f>SUM(N(F15)+N(F18)+N(F19)+N(F21)+N(F23)+N(F26)+N(F32)+N(F36)+N(F44)+N(F41)+N(F38)+N(F47)+N(F48)+N(F50)+N(F52)+N(F53)+N(F59))</f>
        <v>21</v>
      </c>
      <c r="G9" s="412" t="s">
        <v>236</v>
      </c>
      <c r="H9" s="446">
        <f>SUM(N(H15)+N(H18)+N(H19)+N(H21)+N(H23)+N(H26)+N(H32)+N(H36)+N(H44)+N(H41)+N(H38)+N(H47)+N(H48)+N(H50)+N(H52)+N(H53)+N(H59))</f>
        <v>368</v>
      </c>
      <c r="I9" s="418">
        <f>MIN(N(I15),N(I18),N(I19),N(I21),N(I23),N(I26),N(I32),N(I36),N(I44),N(I41),N(I38),N(I47),N(I48),N(I50),N(I52),N(I53),N(I59))</f>
        <v>6.7</v>
      </c>
      <c r="J9" s="424" t="s">
        <v>237</v>
      </c>
      <c r="K9" s="446">
        <f>MAX(N(K15),N(K18),N(K19),N(K21),N(K23),N(K26),N(K32),N(K36),N(K44),N(K41),N(K38),N(K47),N(K48),N(K50),N(K52),N(K53),N(K59))</f>
        <v>9.4</v>
      </c>
      <c r="L9" s="418">
        <f>SUM(N(L15)+N(L18)+N(L19)+N(L21)+N(L23)+N(L26)+N(L32)+N(L36)+N(L44)+N(L41)+N(L38)+N(L47)+N(L48)+N(L50)+N(L52)+N(L53)+N(L59))</f>
        <v>3</v>
      </c>
      <c r="M9" s="412" t="s">
        <v>236</v>
      </c>
      <c r="N9" s="446">
        <f>SUM(N(N15)+N(N18)+N(N19)+N(N21)+N(N23)+N(N26)+N(N32)+N(N36)+N(N44)+N(N41)+N(N38)+N(N47)+N(N48)+N(N50)+N(N52)+N(N53)+N(N59))</f>
        <v>368</v>
      </c>
      <c r="O9" s="418">
        <f>MIN(N(O15),N(O18),N(O19),N(O21),N(O23),N(O26),N(O32),N(O36),N(O44),N(O41),N(O38),N(O47),N(O48),N(O50),N(O52),N(O53),N(O59))</f>
        <v>3.9</v>
      </c>
      <c r="P9" s="424" t="s">
        <v>237</v>
      </c>
      <c r="Q9" s="446">
        <f>MAX(N(Q15),N(Q18),N(Q19),N(Q21),N(Q23),N(Q26),N(Q32),N(Q36),N(Q44),N(Q41),N(Q38),N(Q47),N(Q48),N(Q50),N(Q52),N(Q53),N(Q59))</f>
        <v>19</v>
      </c>
      <c r="R9" s="418">
        <f>SUM(N(R15)+N(R18)+N(R19)+N(R21)+N(R23)+N(R26)+N(R32)+N(R36)+N(R44)+N(R41)+N(R38)+N(R47)+N(R48)+N(R50)+N(R52)+N(R53)+N(R59))</f>
        <v>63</v>
      </c>
      <c r="S9" s="412" t="s">
        <v>236</v>
      </c>
      <c r="T9" s="446">
        <f>SUM(N(T15)+N(T18)+N(T19)+N(T21)+N(T23)+N(T26)+N(T32)+N(T36)+N(T44)+N(T41)+N(T38)+N(T47)+N(T48)+N(T50)+N(T52)+N(T53)+N(T59))</f>
        <v>368</v>
      </c>
      <c r="U9" s="418" t="s">
        <v>238</v>
      </c>
      <c r="V9" s="424" t="s">
        <v>237</v>
      </c>
      <c r="W9" s="446">
        <f>MAX(N(W15),N(W18),N(W19),N(W21),N(W23),N(W26),N(W32),N(W36),N(W44),N(W41),N(W38),N(W47),N(W48),N(W50),N(W52),N(W53),N(W59))</f>
        <v>11</v>
      </c>
      <c r="X9" s="418">
        <f>SUM(N(X15)+N(X18)+N(X19)+N(X21)+N(X23)+N(X26)+N(X32)+N(X36)+N(X44)+N(X41)+N(X38)+N(X47)+N(X48)+N(X50)+N(X52)+N(X53)+N(X59))</f>
        <v>10</v>
      </c>
      <c r="Y9" s="412" t="s">
        <v>236</v>
      </c>
      <c r="Z9" s="446">
        <f>SUM(N(Z15)+N(Z18)+N(Z19)+N(Z21)+N(Z23)+N(Z26)+N(Z32)+N(Z36)+N(Z44)+N(Z41)+N(Z38)+N(Z47)+N(Z48)+N(Z50)+N(Z52)+N(Z53)+N(Z59))</f>
        <v>368</v>
      </c>
      <c r="AA9" s="418" t="s">
        <v>508</v>
      </c>
      <c r="AB9" s="424" t="s">
        <v>237</v>
      </c>
      <c r="AC9" s="446">
        <f>MAX(N(AC15),N(AC18),N(AC19),N(AC21),N(AC23),N(AC26),N(AC32),N(AC36),N(AC44),N(AC41),N(AC38),N(AC47),N(AC48),N(AC50),N(AC52),N(AC53),N(AC59))</f>
        <v>160</v>
      </c>
      <c r="AD9" s="418">
        <f>SUM(N(AD15)+N(AD18)+N(AD19)+N(AD21)+N(AD23)+N(AD26)+N(AD32)+N(AD36)+N(AD44)+N(AD41)+N(AD38)+N(AD47)+N(AD48)+N(AD50)+N(AD52)+N(AD53)+N(AD59))</f>
        <v>254</v>
      </c>
      <c r="AE9" s="412" t="s">
        <v>236</v>
      </c>
      <c r="AF9" s="446">
        <f>SUM(N(AF15)+N(AF18)+N(AF19)+N(AF21)+N(AF23)+N(AF26)+N(AF32)+N(AF36)+N(AF44)+N(AF41)+N(AF38)+N(AF47)+N(AF48)+N(AF50)+N(AF52)+N(AF53)+N(AF59))</f>
        <v>368</v>
      </c>
      <c r="AG9" s="313">
        <v>1.3</v>
      </c>
      <c r="AH9" s="228" t="s">
        <v>239</v>
      </c>
      <c r="AI9" s="356" t="s">
        <v>454</v>
      </c>
      <c r="AJ9" s="319" t="s">
        <v>237</v>
      </c>
      <c r="AK9" s="321">
        <v>1.6</v>
      </c>
      <c r="AL9" s="319" t="s">
        <v>239</v>
      </c>
      <c r="AM9" s="357" t="s">
        <v>455</v>
      </c>
    </row>
    <row r="10" spans="1:39" s="317" customFormat="1" ht="15" customHeight="1">
      <c r="A10" s="658"/>
      <c r="B10" s="651"/>
      <c r="C10" s="319"/>
      <c r="D10" s="320" t="s">
        <v>242</v>
      </c>
      <c r="E10" s="445">
        <f>SUM(E16+E45+E39+E46+E54)</f>
        <v>13</v>
      </c>
      <c r="F10" s="418">
        <f>SUM(N(F16)+N(F45)+N(F39)+N(F46)+N(F54))</f>
        <v>10</v>
      </c>
      <c r="G10" s="412" t="s">
        <v>236</v>
      </c>
      <c r="H10" s="446">
        <f>SUM(N(H16)+N(H45)+N(H39)+N(H46)+N(H54))</f>
        <v>160</v>
      </c>
      <c r="I10" s="418">
        <f>MIN(N(I16),N(I45),N(I39),N(I46),N(I54))</f>
        <v>6.8</v>
      </c>
      <c r="J10" s="424" t="s">
        <v>237</v>
      </c>
      <c r="K10" s="446">
        <f>MAX(N(K16),N(K45),N(K39),N(K46),N(K54))</f>
        <v>9.2</v>
      </c>
      <c r="L10" s="418">
        <f>SUM(N(L16)+N(L45)+N(L39)+N(L46)+N(L54))</f>
        <v>14</v>
      </c>
      <c r="M10" s="412" t="s">
        <v>236</v>
      </c>
      <c r="N10" s="446">
        <f>SUM(N(N16)+N(N45)+N(N39)+N(N46)+N(N54))</f>
        <v>160</v>
      </c>
      <c r="O10" s="418">
        <f>MIN(N(O16),N(O45),N(O39),N(O46),N(O54))</f>
        <v>1.9</v>
      </c>
      <c r="P10" s="424" t="s">
        <v>237</v>
      </c>
      <c r="Q10" s="446">
        <f>MAX(N(Q16),N(Q45),N(Q39),N(Q46),N(Q54))</f>
        <v>13</v>
      </c>
      <c r="R10" s="418">
        <f>SUM(N(R16)+N(R45)+N(R39)+N(R46)+N(R54))</f>
        <v>23</v>
      </c>
      <c r="S10" s="412" t="s">
        <v>236</v>
      </c>
      <c r="T10" s="446">
        <f>SUM(N(T16)+N(T45)+N(T39)+N(T46)+N(T54))</f>
        <v>160</v>
      </c>
      <c r="U10" s="418" t="s">
        <v>238</v>
      </c>
      <c r="V10" s="424" t="s">
        <v>237</v>
      </c>
      <c r="W10" s="446">
        <f>MAX(N(W16),N(W45),N(W39),N(W46),N(W54))</f>
        <v>12</v>
      </c>
      <c r="X10" s="418">
        <f>SUM(N(X16)+N(X45)+N(X39)+N(X46)+N(X54))</f>
        <v>1</v>
      </c>
      <c r="Y10" s="412" t="s">
        <v>236</v>
      </c>
      <c r="Z10" s="446">
        <f>SUM(N(Z16)+N(Z45)+N(Z39)+N(Z46)+N(Z54))</f>
        <v>160</v>
      </c>
      <c r="AA10" s="418" t="s">
        <v>508</v>
      </c>
      <c r="AB10" s="424" t="s">
        <v>237</v>
      </c>
      <c r="AC10" s="446">
        <f>MAX(N(AC16),N(AC45),N(AC39),N(AC46),N(AC54))</f>
        <v>99</v>
      </c>
      <c r="AD10" s="418" t="s">
        <v>15</v>
      </c>
      <c r="AE10" s="412" t="s">
        <v>236</v>
      </c>
      <c r="AF10" s="446">
        <f>SUM(N(AF16)+N(AF45)+N(AF39)+N(AF46)+N(AF54))</f>
        <v>160</v>
      </c>
      <c r="AG10" s="313">
        <v>1.7</v>
      </c>
      <c r="AH10" s="228" t="s">
        <v>239</v>
      </c>
      <c r="AI10" s="356" t="s">
        <v>456</v>
      </c>
      <c r="AJ10" s="319" t="s">
        <v>237</v>
      </c>
      <c r="AK10" s="321">
        <v>9.2</v>
      </c>
      <c r="AL10" s="319" t="s">
        <v>239</v>
      </c>
      <c r="AM10" s="357" t="s">
        <v>455</v>
      </c>
    </row>
    <row r="11" spans="1:39" s="317" customFormat="1" ht="15" customHeight="1">
      <c r="A11" s="658"/>
      <c r="B11" s="322"/>
      <c r="C11" s="319"/>
      <c r="D11" s="320" t="s">
        <v>243</v>
      </c>
      <c r="E11" s="445">
        <f>SUM(E33)</f>
        <v>2</v>
      </c>
      <c r="F11" s="418" t="s">
        <v>15</v>
      </c>
      <c r="G11" s="412" t="s">
        <v>236</v>
      </c>
      <c r="H11" s="446">
        <f>SUM(N(H33))</f>
        <v>16</v>
      </c>
      <c r="I11" s="418">
        <f>MIN(N(I33))</f>
        <v>7.2</v>
      </c>
      <c r="J11" s="424" t="s">
        <v>237</v>
      </c>
      <c r="K11" s="446">
        <f>MAX(N(K33))</f>
        <v>7.6</v>
      </c>
      <c r="L11" s="418" t="s">
        <v>15</v>
      </c>
      <c r="M11" s="412" t="s">
        <v>236</v>
      </c>
      <c r="N11" s="446">
        <f>SUM(N(N33))</f>
        <v>16</v>
      </c>
      <c r="O11" s="418">
        <f>MIN(N(O33))</f>
        <v>7.3</v>
      </c>
      <c r="P11" s="424" t="s">
        <v>237</v>
      </c>
      <c r="Q11" s="446">
        <f>MAX(N(Q33))</f>
        <v>12</v>
      </c>
      <c r="R11" s="418" t="s">
        <v>15</v>
      </c>
      <c r="S11" s="412" t="s">
        <v>236</v>
      </c>
      <c r="T11" s="446">
        <f>SUM(N(T33))</f>
        <v>16</v>
      </c>
      <c r="U11" s="418">
        <f>MIN(N(U33))</f>
        <v>0.7</v>
      </c>
      <c r="V11" s="424" t="s">
        <v>237</v>
      </c>
      <c r="W11" s="446">
        <f>MAX(N(W33))</f>
        <v>3.5</v>
      </c>
      <c r="X11" s="418" t="s">
        <v>15</v>
      </c>
      <c r="Y11" s="412" t="s">
        <v>236</v>
      </c>
      <c r="Z11" s="446">
        <f>SUM(N(Z33))</f>
        <v>16</v>
      </c>
      <c r="AA11" s="418">
        <f>MIN(N(AA33))</f>
        <v>2</v>
      </c>
      <c r="AB11" s="424" t="s">
        <v>237</v>
      </c>
      <c r="AC11" s="446">
        <f>MAX(N(AC33))</f>
        <v>33</v>
      </c>
      <c r="AD11" s="418" t="s">
        <v>15</v>
      </c>
      <c r="AE11" s="412" t="s">
        <v>236</v>
      </c>
      <c r="AF11" s="446">
        <f>SUM(N(AF33))</f>
        <v>16</v>
      </c>
      <c r="AG11" s="323">
        <v>7.9</v>
      </c>
      <c r="AH11" s="228" t="s">
        <v>239</v>
      </c>
      <c r="AI11" s="356" t="s">
        <v>457</v>
      </c>
      <c r="AJ11" s="319" t="s">
        <v>237</v>
      </c>
      <c r="AK11" s="324">
        <v>1.3</v>
      </c>
      <c r="AL11" s="319" t="s">
        <v>239</v>
      </c>
      <c r="AM11" s="357" t="s">
        <v>453</v>
      </c>
    </row>
    <row r="12" spans="1:39" s="317" customFormat="1" ht="15" customHeight="1">
      <c r="A12" s="658"/>
      <c r="B12" s="322"/>
      <c r="C12" s="319"/>
      <c r="D12" s="320" t="s">
        <v>244</v>
      </c>
      <c r="E12" s="445">
        <f>SUM(E34)</f>
        <v>4</v>
      </c>
      <c r="F12" s="418" t="s">
        <v>15</v>
      </c>
      <c r="G12" s="412" t="s">
        <v>236</v>
      </c>
      <c r="H12" s="446">
        <f>SUM(N(H34))</f>
        <v>24</v>
      </c>
      <c r="I12" s="418">
        <f>MIN(N(I34))</f>
        <v>7.3</v>
      </c>
      <c r="J12" s="424" t="s">
        <v>237</v>
      </c>
      <c r="K12" s="446">
        <f>MAX(N(K34))</f>
        <v>8.2</v>
      </c>
      <c r="L12" s="418" t="s">
        <v>15</v>
      </c>
      <c r="M12" s="412" t="s">
        <v>236</v>
      </c>
      <c r="N12" s="446">
        <f>SUM(N(N34))</f>
        <v>24</v>
      </c>
      <c r="O12" s="418">
        <f>MIN(N(O34))</f>
        <v>8.6</v>
      </c>
      <c r="P12" s="424" t="s">
        <v>237</v>
      </c>
      <c r="Q12" s="446">
        <f>MAX(N(Q34))</f>
        <v>14</v>
      </c>
      <c r="R12" s="418" t="s">
        <v>15</v>
      </c>
      <c r="S12" s="412" t="s">
        <v>236</v>
      </c>
      <c r="T12" s="446">
        <f>SUM(N(T34))</f>
        <v>24</v>
      </c>
      <c r="U12" s="418">
        <f>MIN(N(U34))</f>
        <v>0.6</v>
      </c>
      <c r="V12" s="424" t="s">
        <v>237</v>
      </c>
      <c r="W12" s="446">
        <f>MAX(N(W34))</f>
        <v>4.4</v>
      </c>
      <c r="X12" s="418" t="s">
        <v>15</v>
      </c>
      <c r="Y12" s="412" t="s">
        <v>236</v>
      </c>
      <c r="Z12" s="446">
        <f>SUM(N(Z34))</f>
        <v>24</v>
      </c>
      <c r="AA12" s="418">
        <f>MIN(N(AA34))</f>
        <v>1</v>
      </c>
      <c r="AB12" s="424" t="s">
        <v>237</v>
      </c>
      <c r="AC12" s="446">
        <f>MAX(N(AC34))</f>
        <v>31</v>
      </c>
      <c r="AD12" s="418" t="s">
        <v>15</v>
      </c>
      <c r="AE12" s="412" t="s">
        <v>236</v>
      </c>
      <c r="AF12" s="446">
        <f>SUM(N(AF34))</f>
        <v>24</v>
      </c>
      <c r="AG12" s="325">
        <v>3.3</v>
      </c>
      <c r="AH12" s="326" t="s">
        <v>239</v>
      </c>
      <c r="AI12" s="358" t="s">
        <v>457</v>
      </c>
      <c r="AJ12" s="327" t="s">
        <v>237</v>
      </c>
      <c r="AK12" s="328">
        <v>7.9</v>
      </c>
      <c r="AL12" s="327" t="s">
        <v>239</v>
      </c>
      <c r="AM12" s="359" t="s">
        <v>453</v>
      </c>
    </row>
    <row r="13" spans="1:39" ht="15" customHeight="1">
      <c r="A13" s="658"/>
      <c r="B13" s="360"/>
      <c r="C13" s="361"/>
      <c r="D13" s="362" t="s">
        <v>235</v>
      </c>
      <c r="E13" s="363">
        <v>1</v>
      </c>
      <c r="F13" s="364" t="s">
        <v>15</v>
      </c>
      <c r="G13" s="365" t="s">
        <v>236</v>
      </c>
      <c r="H13" s="366">
        <v>12</v>
      </c>
      <c r="I13" s="367">
        <v>7</v>
      </c>
      <c r="J13" s="367" t="s">
        <v>237</v>
      </c>
      <c r="K13" s="368">
        <v>8</v>
      </c>
      <c r="L13" s="369" t="s">
        <v>15</v>
      </c>
      <c r="M13" s="365" t="s">
        <v>236</v>
      </c>
      <c r="N13" s="366">
        <v>12</v>
      </c>
      <c r="O13" s="367">
        <v>8.9</v>
      </c>
      <c r="P13" s="361" t="s">
        <v>237</v>
      </c>
      <c r="Q13" s="366">
        <v>13</v>
      </c>
      <c r="R13" s="369" t="s">
        <v>458</v>
      </c>
      <c r="S13" s="365" t="s">
        <v>236</v>
      </c>
      <c r="T13" s="366">
        <v>12</v>
      </c>
      <c r="U13" s="369" t="s">
        <v>238</v>
      </c>
      <c r="V13" s="365" t="s">
        <v>237</v>
      </c>
      <c r="W13" s="370">
        <v>0.9</v>
      </c>
      <c r="X13" s="369" t="s">
        <v>15</v>
      </c>
      <c r="Y13" s="365" t="s">
        <v>236</v>
      </c>
      <c r="Z13" s="366">
        <v>12</v>
      </c>
      <c r="AA13" s="369" t="s">
        <v>396</v>
      </c>
      <c r="AB13" s="361" t="s">
        <v>237</v>
      </c>
      <c r="AC13" s="366">
        <v>7</v>
      </c>
      <c r="AD13" s="361">
        <v>10</v>
      </c>
      <c r="AE13" s="365" t="s">
        <v>236</v>
      </c>
      <c r="AF13" s="366">
        <v>12</v>
      </c>
      <c r="AG13" s="321">
        <v>7.8</v>
      </c>
      <c r="AH13" s="319" t="s">
        <v>239</v>
      </c>
      <c r="AI13" s="357" t="s">
        <v>451</v>
      </c>
      <c r="AJ13" s="75" t="s">
        <v>237</v>
      </c>
      <c r="AK13" s="80">
        <v>1.3</v>
      </c>
      <c r="AL13" s="75" t="s">
        <v>239</v>
      </c>
      <c r="AM13" s="371" t="s">
        <v>452</v>
      </c>
    </row>
    <row r="14" spans="1:39" ht="15" customHeight="1">
      <c r="A14" s="659"/>
      <c r="B14" s="642" t="s">
        <v>245</v>
      </c>
      <c r="C14" s="75"/>
      <c r="D14" s="76" t="s">
        <v>240</v>
      </c>
      <c r="E14" s="77">
        <v>1</v>
      </c>
      <c r="F14" s="58" t="s">
        <v>15</v>
      </c>
      <c r="G14" s="78" t="s">
        <v>236</v>
      </c>
      <c r="H14" s="79">
        <v>24</v>
      </c>
      <c r="I14" s="80">
        <v>7.2</v>
      </c>
      <c r="J14" s="80" t="s">
        <v>237</v>
      </c>
      <c r="K14" s="81">
        <v>7.9</v>
      </c>
      <c r="L14" s="58" t="s">
        <v>15</v>
      </c>
      <c r="M14" s="78" t="s">
        <v>236</v>
      </c>
      <c r="N14" s="79">
        <v>24</v>
      </c>
      <c r="O14" s="80">
        <v>8.7</v>
      </c>
      <c r="P14" s="75" t="s">
        <v>237</v>
      </c>
      <c r="Q14" s="79">
        <v>13</v>
      </c>
      <c r="R14" s="75">
        <v>7</v>
      </c>
      <c r="S14" s="78" t="s">
        <v>236</v>
      </c>
      <c r="T14" s="79">
        <v>24</v>
      </c>
      <c r="U14" s="58">
        <v>0.6</v>
      </c>
      <c r="V14" s="78" t="s">
        <v>237</v>
      </c>
      <c r="W14" s="82">
        <v>11</v>
      </c>
      <c r="X14" s="58" t="s">
        <v>15</v>
      </c>
      <c r="Y14" s="78" t="s">
        <v>236</v>
      </c>
      <c r="Z14" s="79">
        <v>24</v>
      </c>
      <c r="AA14" s="75">
        <v>2</v>
      </c>
      <c r="AB14" s="75" t="s">
        <v>237</v>
      </c>
      <c r="AC14" s="79">
        <v>6</v>
      </c>
      <c r="AD14" s="75">
        <v>24</v>
      </c>
      <c r="AE14" s="78" t="s">
        <v>236</v>
      </c>
      <c r="AF14" s="79">
        <v>24</v>
      </c>
      <c r="AG14" s="80">
        <v>2.3</v>
      </c>
      <c r="AH14" s="75" t="s">
        <v>239</v>
      </c>
      <c r="AI14" s="371" t="s">
        <v>457</v>
      </c>
      <c r="AJ14" s="75" t="s">
        <v>237</v>
      </c>
      <c r="AK14" s="80">
        <v>1.1</v>
      </c>
      <c r="AL14" s="75" t="s">
        <v>239</v>
      </c>
      <c r="AM14" s="371" t="s">
        <v>453</v>
      </c>
    </row>
    <row r="15" spans="1:39" ht="15" customHeight="1">
      <c r="A15" s="659"/>
      <c r="B15" s="642"/>
      <c r="C15" s="75"/>
      <c r="D15" s="76" t="s">
        <v>241</v>
      </c>
      <c r="E15" s="77">
        <v>3</v>
      </c>
      <c r="F15" s="58">
        <v>2</v>
      </c>
      <c r="G15" s="78" t="s">
        <v>236</v>
      </c>
      <c r="H15" s="79">
        <v>60</v>
      </c>
      <c r="I15" s="80">
        <v>6.9</v>
      </c>
      <c r="J15" s="80" t="s">
        <v>237</v>
      </c>
      <c r="K15" s="81">
        <v>9.2</v>
      </c>
      <c r="L15" s="58" t="s">
        <v>15</v>
      </c>
      <c r="M15" s="78" t="s">
        <v>236</v>
      </c>
      <c r="N15" s="79">
        <v>60</v>
      </c>
      <c r="O15" s="80">
        <v>6.4</v>
      </c>
      <c r="P15" s="75" t="s">
        <v>237</v>
      </c>
      <c r="Q15" s="79">
        <v>19</v>
      </c>
      <c r="R15" s="75">
        <v>5</v>
      </c>
      <c r="S15" s="78" t="s">
        <v>236</v>
      </c>
      <c r="T15" s="79">
        <v>60</v>
      </c>
      <c r="U15" s="84" t="s">
        <v>238</v>
      </c>
      <c r="V15" s="78" t="s">
        <v>237</v>
      </c>
      <c r="W15" s="85">
        <v>6.8</v>
      </c>
      <c r="X15" s="58" t="s">
        <v>15</v>
      </c>
      <c r="Y15" s="78" t="s">
        <v>236</v>
      </c>
      <c r="Z15" s="79">
        <v>60</v>
      </c>
      <c r="AA15" s="75">
        <v>1</v>
      </c>
      <c r="AB15" s="75" t="s">
        <v>237</v>
      </c>
      <c r="AC15" s="79">
        <v>14</v>
      </c>
      <c r="AD15" s="75">
        <v>47</v>
      </c>
      <c r="AE15" s="78" t="s">
        <v>236</v>
      </c>
      <c r="AF15" s="79">
        <v>60</v>
      </c>
      <c r="AG15" s="80">
        <v>1.3</v>
      </c>
      <c r="AH15" s="75" t="s">
        <v>239</v>
      </c>
      <c r="AI15" s="371" t="s">
        <v>454</v>
      </c>
      <c r="AJ15" s="75" t="s">
        <v>237</v>
      </c>
      <c r="AK15" s="80">
        <v>7.9</v>
      </c>
      <c r="AL15" s="75" t="s">
        <v>239</v>
      </c>
      <c r="AM15" s="371" t="s">
        <v>452</v>
      </c>
    </row>
    <row r="16" spans="1:39" ht="15" customHeight="1">
      <c r="A16" s="659"/>
      <c r="B16" s="86"/>
      <c r="C16" s="87"/>
      <c r="D16" s="88" t="s">
        <v>242</v>
      </c>
      <c r="E16" s="89">
        <v>2</v>
      </c>
      <c r="F16" s="90" t="s">
        <v>15</v>
      </c>
      <c r="G16" s="91" t="s">
        <v>236</v>
      </c>
      <c r="H16" s="92">
        <v>24</v>
      </c>
      <c r="I16" s="93">
        <v>6.8</v>
      </c>
      <c r="J16" s="93" t="s">
        <v>237</v>
      </c>
      <c r="K16" s="94">
        <v>7.8</v>
      </c>
      <c r="L16" s="87">
        <v>2</v>
      </c>
      <c r="M16" s="91" t="s">
        <v>236</v>
      </c>
      <c r="N16" s="92">
        <v>24</v>
      </c>
      <c r="O16" s="93">
        <v>3.9</v>
      </c>
      <c r="P16" s="87" t="s">
        <v>237</v>
      </c>
      <c r="Q16" s="92">
        <v>13</v>
      </c>
      <c r="R16" s="87">
        <v>1</v>
      </c>
      <c r="S16" s="91" t="s">
        <v>236</v>
      </c>
      <c r="T16" s="92">
        <v>24</v>
      </c>
      <c r="U16" s="95" t="s">
        <v>238</v>
      </c>
      <c r="V16" s="91" t="s">
        <v>237</v>
      </c>
      <c r="W16" s="96">
        <v>11</v>
      </c>
      <c r="X16" s="90" t="s">
        <v>15</v>
      </c>
      <c r="Y16" s="91" t="s">
        <v>236</v>
      </c>
      <c r="Z16" s="92">
        <v>24</v>
      </c>
      <c r="AA16" s="87">
        <v>3</v>
      </c>
      <c r="AB16" s="87" t="s">
        <v>237</v>
      </c>
      <c r="AC16" s="92">
        <v>33</v>
      </c>
      <c r="AD16" s="90" t="s">
        <v>15</v>
      </c>
      <c r="AE16" s="91" t="s">
        <v>236</v>
      </c>
      <c r="AF16" s="92">
        <v>24</v>
      </c>
      <c r="AG16" s="329">
        <v>4.9</v>
      </c>
      <c r="AH16" s="111" t="s">
        <v>239</v>
      </c>
      <c r="AI16" s="372" t="s">
        <v>457</v>
      </c>
      <c r="AJ16" s="111" t="s">
        <v>237</v>
      </c>
      <c r="AK16" s="329">
        <v>1.3</v>
      </c>
      <c r="AL16" s="111" t="s">
        <v>239</v>
      </c>
      <c r="AM16" s="372" t="s">
        <v>453</v>
      </c>
    </row>
    <row r="17" spans="1:39" ht="15" customHeight="1">
      <c r="A17" s="659"/>
      <c r="B17" s="642" t="s">
        <v>246</v>
      </c>
      <c r="C17" s="75"/>
      <c r="D17" s="76" t="s">
        <v>240</v>
      </c>
      <c r="E17" s="77">
        <v>2</v>
      </c>
      <c r="F17" s="58" t="s">
        <v>15</v>
      </c>
      <c r="G17" s="78" t="s">
        <v>236</v>
      </c>
      <c r="H17" s="79">
        <v>24</v>
      </c>
      <c r="I17" s="80">
        <v>6.9</v>
      </c>
      <c r="J17" s="80" t="s">
        <v>237</v>
      </c>
      <c r="K17" s="81">
        <v>8</v>
      </c>
      <c r="L17" s="58" t="s">
        <v>15</v>
      </c>
      <c r="M17" s="78" t="s">
        <v>236</v>
      </c>
      <c r="N17" s="79">
        <v>24</v>
      </c>
      <c r="O17" s="80">
        <v>7.6</v>
      </c>
      <c r="P17" s="75" t="s">
        <v>237</v>
      </c>
      <c r="Q17" s="79">
        <v>13</v>
      </c>
      <c r="R17" s="58" t="s">
        <v>458</v>
      </c>
      <c r="S17" s="78" t="s">
        <v>236</v>
      </c>
      <c r="T17" s="79">
        <v>24</v>
      </c>
      <c r="U17" s="58" t="s">
        <v>238</v>
      </c>
      <c r="V17" s="78" t="s">
        <v>237</v>
      </c>
      <c r="W17" s="97">
        <v>1</v>
      </c>
      <c r="X17" s="58" t="s">
        <v>15</v>
      </c>
      <c r="Y17" s="78" t="s">
        <v>236</v>
      </c>
      <c r="Z17" s="79">
        <v>24</v>
      </c>
      <c r="AA17" s="58" t="s">
        <v>396</v>
      </c>
      <c r="AB17" s="75" t="s">
        <v>237</v>
      </c>
      <c r="AC17" s="79">
        <v>11</v>
      </c>
      <c r="AD17" s="75">
        <v>18</v>
      </c>
      <c r="AE17" s="78" t="s">
        <v>236</v>
      </c>
      <c r="AF17" s="79">
        <v>24</v>
      </c>
      <c r="AG17" s="330">
        <v>2.3</v>
      </c>
      <c r="AH17" s="331" t="s">
        <v>239</v>
      </c>
      <c r="AI17" s="373" t="s">
        <v>454</v>
      </c>
      <c r="AJ17" s="331" t="s">
        <v>237</v>
      </c>
      <c r="AK17" s="330">
        <v>3.3</v>
      </c>
      <c r="AL17" s="331" t="s">
        <v>239</v>
      </c>
      <c r="AM17" s="373" t="s">
        <v>452</v>
      </c>
    </row>
    <row r="18" spans="1:39" ht="15" customHeight="1">
      <c r="A18" s="659"/>
      <c r="B18" s="642"/>
      <c r="C18" s="75"/>
      <c r="D18" s="76" t="s">
        <v>241</v>
      </c>
      <c r="E18" s="77">
        <v>1</v>
      </c>
      <c r="F18" s="75">
        <v>4</v>
      </c>
      <c r="G18" s="78" t="s">
        <v>236</v>
      </c>
      <c r="H18" s="79">
        <v>24</v>
      </c>
      <c r="I18" s="80">
        <v>6.9</v>
      </c>
      <c r="J18" s="80" t="s">
        <v>237</v>
      </c>
      <c r="K18" s="81">
        <v>9.2</v>
      </c>
      <c r="L18" s="58" t="s">
        <v>15</v>
      </c>
      <c r="M18" s="78" t="s">
        <v>236</v>
      </c>
      <c r="N18" s="79">
        <v>24</v>
      </c>
      <c r="O18" s="80">
        <v>7.9</v>
      </c>
      <c r="P18" s="75" t="s">
        <v>237</v>
      </c>
      <c r="Q18" s="79">
        <v>14</v>
      </c>
      <c r="R18" s="58">
        <v>5</v>
      </c>
      <c r="S18" s="78" t="s">
        <v>236</v>
      </c>
      <c r="T18" s="79">
        <v>24</v>
      </c>
      <c r="U18" s="58" t="s">
        <v>238</v>
      </c>
      <c r="V18" s="78" t="s">
        <v>237</v>
      </c>
      <c r="W18" s="79">
        <v>5.9</v>
      </c>
      <c r="X18" s="58" t="s">
        <v>15</v>
      </c>
      <c r="Y18" s="78" t="s">
        <v>236</v>
      </c>
      <c r="Z18" s="79">
        <v>24</v>
      </c>
      <c r="AA18" s="75">
        <v>1</v>
      </c>
      <c r="AB18" s="75" t="s">
        <v>237</v>
      </c>
      <c r="AC18" s="79">
        <v>12</v>
      </c>
      <c r="AD18" s="75">
        <v>12</v>
      </c>
      <c r="AE18" s="78" t="s">
        <v>236</v>
      </c>
      <c r="AF18" s="79">
        <v>24</v>
      </c>
      <c r="AG18" s="329">
        <v>4.6</v>
      </c>
      <c r="AH18" s="111" t="s">
        <v>239</v>
      </c>
      <c r="AI18" s="372" t="s">
        <v>454</v>
      </c>
      <c r="AJ18" s="111" t="s">
        <v>237</v>
      </c>
      <c r="AK18" s="329">
        <v>4.9</v>
      </c>
      <c r="AL18" s="111" t="s">
        <v>239</v>
      </c>
      <c r="AM18" s="372" t="s">
        <v>452</v>
      </c>
    </row>
    <row r="19" spans="1:39" ht="15" customHeight="1">
      <c r="A19" s="659"/>
      <c r="B19" s="98" t="s">
        <v>247</v>
      </c>
      <c r="C19" s="99"/>
      <c r="D19" s="100" t="s">
        <v>241</v>
      </c>
      <c r="E19" s="101">
        <v>1</v>
      </c>
      <c r="F19" s="102" t="s">
        <v>15</v>
      </c>
      <c r="G19" s="103" t="s">
        <v>236</v>
      </c>
      <c r="H19" s="104">
        <v>24</v>
      </c>
      <c r="I19" s="105">
        <v>6.7</v>
      </c>
      <c r="J19" s="105" t="s">
        <v>237</v>
      </c>
      <c r="K19" s="106">
        <v>7.5</v>
      </c>
      <c r="L19" s="107" t="s">
        <v>15</v>
      </c>
      <c r="M19" s="103" t="s">
        <v>236</v>
      </c>
      <c r="N19" s="104">
        <v>24</v>
      </c>
      <c r="O19" s="105">
        <v>5</v>
      </c>
      <c r="P19" s="99" t="s">
        <v>237</v>
      </c>
      <c r="Q19" s="104">
        <v>12</v>
      </c>
      <c r="R19" s="99">
        <v>4</v>
      </c>
      <c r="S19" s="103" t="s">
        <v>236</v>
      </c>
      <c r="T19" s="104">
        <v>24</v>
      </c>
      <c r="U19" s="108">
        <v>1.1</v>
      </c>
      <c r="V19" s="103" t="s">
        <v>237</v>
      </c>
      <c r="W19" s="109">
        <v>4</v>
      </c>
      <c r="X19" s="102">
        <v>2</v>
      </c>
      <c r="Y19" s="103" t="s">
        <v>236</v>
      </c>
      <c r="Z19" s="104">
        <v>24</v>
      </c>
      <c r="AA19" s="99">
        <v>3</v>
      </c>
      <c r="AB19" s="99" t="s">
        <v>237</v>
      </c>
      <c r="AC19" s="104">
        <v>66</v>
      </c>
      <c r="AD19" s="99">
        <v>21</v>
      </c>
      <c r="AE19" s="103" t="s">
        <v>236</v>
      </c>
      <c r="AF19" s="104">
        <v>24</v>
      </c>
      <c r="AG19" s="332">
        <v>4.9</v>
      </c>
      <c r="AH19" s="333" t="s">
        <v>239</v>
      </c>
      <c r="AI19" s="374" t="s">
        <v>457</v>
      </c>
      <c r="AJ19" s="333" t="s">
        <v>237</v>
      </c>
      <c r="AK19" s="332">
        <v>2.3</v>
      </c>
      <c r="AL19" s="333" t="s">
        <v>239</v>
      </c>
      <c r="AM19" s="374" t="s">
        <v>453</v>
      </c>
    </row>
    <row r="20" spans="1:39" ht="15" customHeight="1">
      <c r="A20" s="659"/>
      <c r="B20" s="642" t="s">
        <v>459</v>
      </c>
      <c r="C20" s="75"/>
      <c r="D20" s="76" t="s">
        <v>240</v>
      </c>
      <c r="E20" s="77">
        <v>6</v>
      </c>
      <c r="F20" s="73" t="s">
        <v>15</v>
      </c>
      <c r="G20" s="78" t="s">
        <v>236</v>
      </c>
      <c r="H20" s="79">
        <v>54</v>
      </c>
      <c r="I20" s="80">
        <v>6.7</v>
      </c>
      <c r="J20" s="80" t="s">
        <v>237</v>
      </c>
      <c r="K20" s="81">
        <v>8</v>
      </c>
      <c r="L20" s="58" t="s">
        <v>458</v>
      </c>
      <c r="M20" s="78" t="s">
        <v>236</v>
      </c>
      <c r="N20" s="79">
        <v>54</v>
      </c>
      <c r="O20" s="80">
        <v>8.4</v>
      </c>
      <c r="P20" s="75" t="s">
        <v>237</v>
      </c>
      <c r="Q20" s="79">
        <v>13</v>
      </c>
      <c r="R20" s="58" t="s">
        <v>15</v>
      </c>
      <c r="S20" s="78" t="s">
        <v>236</v>
      </c>
      <c r="T20" s="79">
        <v>54</v>
      </c>
      <c r="U20" s="58" t="s">
        <v>238</v>
      </c>
      <c r="V20" s="78" t="s">
        <v>237</v>
      </c>
      <c r="W20" s="79">
        <v>1.3</v>
      </c>
      <c r="X20" s="58" t="s">
        <v>458</v>
      </c>
      <c r="Y20" s="78" t="s">
        <v>236</v>
      </c>
      <c r="Z20" s="79">
        <v>54</v>
      </c>
      <c r="AA20" s="58" t="s">
        <v>396</v>
      </c>
      <c r="AB20" s="75" t="s">
        <v>237</v>
      </c>
      <c r="AC20" s="79">
        <v>14</v>
      </c>
      <c r="AD20" s="75">
        <v>32</v>
      </c>
      <c r="AE20" s="78" t="s">
        <v>236</v>
      </c>
      <c r="AF20" s="79">
        <v>54</v>
      </c>
      <c r="AG20" s="80">
        <v>2.3</v>
      </c>
      <c r="AH20" s="75" t="s">
        <v>239</v>
      </c>
      <c r="AI20" s="371" t="s">
        <v>456</v>
      </c>
      <c r="AJ20" s="75" t="s">
        <v>237</v>
      </c>
      <c r="AK20" s="80">
        <v>4.9</v>
      </c>
      <c r="AL20" s="75" t="s">
        <v>239</v>
      </c>
      <c r="AM20" s="371" t="s">
        <v>452</v>
      </c>
    </row>
    <row r="21" spans="1:39" ht="15" customHeight="1">
      <c r="A21" s="659"/>
      <c r="B21" s="642"/>
      <c r="C21" s="75"/>
      <c r="D21" s="76" t="s">
        <v>241</v>
      </c>
      <c r="E21" s="77">
        <v>1</v>
      </c>
      <c r="F21" s="90" t="s">
        <v>15</v>
      </c>
      <c r="G21" s="78" t="s">
        <v>236</v>
      </c>
      <c r="H21" s="79">
        <v>12</v>
      </c>
      <c r="I21" s="80">
        <v>7</v>
      </c>
      <c r="J21" s="80" t="s">
        <v>237</v>
      </c>
      <c r="K21" s="81">
        <v>8</v>
      </c>
      <c r="L21" s="58" t="s">
        <v>15</v>
      </c>
      <c r="M21" s="78" t="s">
        <v>236</v>
      </c>
      <c r="N21" s="79">
        <v>12</v>
      </c>
      <c r="O21" s="80">
        <v>7.8</v>
      </c>
      <c r="P21" s="75" t="s">
        <v>237</v>
      </c>
      <c r="Q21" s="79">
        <v>12</v>
      </c>
      <c r="R21" s="58" t="s">
        <v>15</v>
      </c>
      <c r="S21" s="78" t="s">
        <v>236</v>
      </c>
      <c r="T21" s="79">
        <v>12</v>
      </c>
      <c r="U21" s="58" t="s">
        <v>238</v>
      </c>
      <c r="V21" s="78" t="s">
        <v>237</v>
      </c>
      <c r="W21" s="97">
        <v>1.6</v>
      </c>
      <c r="X21" s="58">
        <v>1</v>
      </c>
      <c r="Y21" s="78" t="s">
        <v>236</v>
      </c>
      <c r="Z21" s="79">
        <v>12</v>
      </c>
      <c r="AA21" s="75">
        <v>2</v>
      </c>
      <c r="AB21" s="75" t="s">
        <v>237</v>
      </c>
      <c r="AC21" s="110">
        <v>29</v>
      </c>
      <c r="AD21" s="111">
        <v>10</v>
      </c>
      <c r="AE21" s="112" t="s">
        <v>236</v>
      </c>
      <c r="AF21" s="110">
        <v>12</v>
      </c>
      <c r="AG21" s="80">
        <v>1.1</v>
      </c>
      <c r="AH21" s="111" t="s">
        <v>239</v>
      </c>
      <c r="AI21" s="372" t="s">
        <v>457</v>
      </c>
      <c r="AJ21" s="111" t="s">
        <v>237</v>
      </c>
      <c r="AK21" s="329">
        <v>1.1</v>
      </c>
      <c r="AL21" s="111" t="s">
        <v>239</v>
      </c>
      <c r="AM21" s="372" t="s">
        <v>453</v>
      </c>
    </row>
    <row r="22" spans="1:39" ht="15" customHeight="1">
      <c r="A22" s="659"/>
      <c r="B22" s="98" t="s">
        <v>274</v>
      </c>
      <c r="C22" s="99"/>
      <c r="D22" s="100" t="s">
        <v>240</v>
      </c>
      <c r="E22" s="101">
        <v>6</v>
      </c>
      <c r="F22" s="102">
        <v>1</v>
      </c>
      <c r="G22" s="103" t="s">
        <v>236</v>
      </c>
      <c r="H22" s="104">
        <v>47</v>
      </c>
      <c r="I22" s="105">
        <v>6.4</v>
      </c>
      <c r="J22" s="105" t="s">
        <v>237</v>
      </c>
      <c r="K22" s="106">
        <v>7.3</v>
      </c>
      <c r="L22" s="107" t="s">
        <v>15</v>
      </c>
      <c r="M22" s="103" t="s">
        <v>236</v>
      </c>
      <c r="N22" s="104">
        <v>47</v>
      </c>
      <c r="O22" s="105">
        <v>8.7</v>
      </c>
      <c r="P22" s="99" t="s">
        <v>237</v>
      </c>
      <c r="Q22" s="104">
        <v>12</v>
      </c>
      <c r="R22" s="102" t="s">
        <v>15</v>
      </c>
      <c r="S22" s="103" t="s">
        <v>236</v>
      </c>
      <c r="T22" s="104">
        <v>47</v>
      </c>
      <c r="U22" s="108" t="s">
        <v>460</v>
      </c>
      <c r="V22" s="103" t="s">
        <v>237</v>
      </c>
      <c r="W22" s="104">
        <v>1.7</v>
      </c>
      <c r="X22" s="102">
        <v>1</v>
      </c>
      <c r="Y22" s="103" t="s">
        <v>236</v>
      </c>
      <c r="Z22" s="104">
        <v>47</v>
      </c>
      <c r="AA22" s="102" t="s">
        <v>461</v>
      </c>
      <c r="AB22" s="99" t="s">
        <v>237</v>
      </c>
      <c r="AC22" s="92">
        <v>67</v>
      </c>
      <c r="AD22" s="58">
        <v>4</v>
      </c>
      <c r="AE22" s="91" t="s">
        <v>236</v>
      </c>
      <c r="AF22" s="92">
        <v>47</v>
      </c>
      <c r="AG22" s="105">
        <v>1.8</v>
      </c>
      <c r="AH22" s="75" t="s">
        <v>239</v>
      </c>
      <c r="AI22" s="371" t="s">
        <v>462</v>
      </c>
      <c r="AJ22" s="75" t="s">
        <v>237</v>
      </c>
      <c r="AK22" s="80">
        <v>1.6</v>
      </c>
      <c r="AL22" s="75" t="s">
        <v>239</v>
      </c>
      <c r="AM22" s="371" t="s">
        <v>463</v>
      </c>
    </row>
    <row r="23" spans="1:39" ht="15" customHeight="1">
      <c r="A23" s="659"/>
      <c r="B23" s="98" t="s">
        <v>275</v>
      </c>
      <c r="C23" s="99"/>
      <c r="D23" s="100" t="s">
        <v>241</v>
      </c>
      <c r="E23" s="101">
        <v>2</v>
      </c>
      <c r="F23" s="102">
        <v>12</v>
      </c>
      <c r="G23" s="103" t="s">
        <v>236</v>
      </c>
      <c r="H23" s="104">
        <v>36</v>
      </c>
      <c r="I23" s="105">
        <v>6.8</v>
      </c>
      <c r="J23" s="105" t="s">
        <v>237</v>
      </c>
      <c r="K23" s="106">
        <v>9.4</v>
      </c>
      <c r="L23" s="107" t="s">
        <v>15</v>
      </c>
      <c r="M23" s="103" t="s">
        <v>236</v>
      </c>
      <c r="N23" s="104">
        <v>36</v>
      </c>
      <c r="O23" s="105">
        <v>7</v>
      </c>
      <c r="P23" s="99" t="s">
        <v>237</v>
      </c>
      <c r="Q23" s="104">
        <v>13</v>
      </c>
      <c r="R23" s="99">
        <v>22</v>
      </c>
      <c r="S23" s="103" t="s">
        <v>236</v>
      </c>
      <c r="T23" s="104">
        <v>36</v>
      </c>
      <c r="U23" s="108">
        <v>1.1</v>
      </c>
      <c r="V23" s="103" t="s">
        <v>237</v>
      </c>
      <c r="W23" s="104">
        <v>11</v>
      </c>
      <c r="X23" s="102" t="s">
        <v>464</v>
      </c>
      <c r="Y23" s="103" t="s">
        <v>236</v>
      </c>
      <c r="Z23" s="104">
        <v>36</v>
      </c>
      <c r="AA23" s="99">
        <v>3</v>
      </c>
      <c r="AB23" s="99" t="s">
        <v>237</v>
      </c>
      <c r="AC23" s="104">
        <v>22</v>
      </c>
      <c r="AD23" s="99">
        <v>17</v>
      </c>
      <c r="AE23" s="103" t="s">
        <v>236</v>
      </c>
      <c r="AF23" s="104">
        <v>36</v>
      </c>
      <c r="AG23" s="105">
        <v>1.1</v>
      </c>
      <c r="AH23" s="333" t="s">
        <v>239</v>
      </c>
      <c r="AI23" s="374" t="s">
        <v>465</v>
      </c>
      <c r="AJ23" s="333" t="s">
        <v>237</v>
      </c>
      <c r="AK23" s="332">
        <v>1.6</v>
      </c>
      <c r="AL23" s="333" t="s">
        <v>239</v>
      </c>
      <c r="AM23" s="374" t="s">
        <v>466</v>
      </c>
    </row>
    <row r="24" spans="1:39" ht="15" customHeight="1">
      <c r="A24" s="659"/>
      <c r="B24" s="652" t="s">
        <v>248</v>
      </c>
      <c r="C24" s="65"/>
      <c r="D24" s="66" t="s">
        <v>235</v>
      </c>
      <c r="E24" s="67">
        <v>1</v>
      </c>
      <c r="F24" s="73" t="s">
        <v>15</v>
      </c>
      <c r="G24" s="69" t="s">
        <v>236</v>
      </c>
      <c r="H24" s="70">
        <v>9</v>
      </c>
      <c r="I24" s="71">
        <v>7.4</v>
      </c>
      <c r="J24" s="71" t="s">
        <v>237</v>
      </c>
      <c r="K24" s="72">
        <v>7.9</v>
      </c>
      <c r="L24" s="73" t="s">
        <v>15</v>
      </c>
      <c r="M24" s="69" t="s">
        <v>236</v>
      </c>
      <c r="N24" s="70">
        <v>9</v>
      </c>
      <c r="O24" s="71">
        <v>8.7</v>
      </c>
      <c r="P24" s="65" t="s">
        <v>237</v>
      </c>
      <c r="Q24" s="70">
        <v>11</v>
      </c>
      <c r="R24" s="73">
        <v>1</v>
      </c>
      <c r="S24" s="69" t="s">
        <v>236</v>
      </c>
      <c r="T24" s="70">
        <v>9</v>
      </c>
      <c r="U24" s="73" t="s">
        <v>238</v>
      </c>
      <c r="V24" s="69" t="s">
        <v>237</v>
      </c>
      <c r="W24" s="70">
        <v>1.1</v>
      </c>
      <c r="X24" s="73" t="s">
        <v>464</v>
      </c>
      <c r="Y24" s="69" t="s">
        <v>236</v>
      </c>
      <c r="Z24" s="70">
        <v>9</v>
      </c>
      <c r="AA24" s="73" t="s">
        <v>467</v>
      </c>
      <c r="AB24" s="65" t="s">
        <v>237</v>
      </c>
      <c r="AC24" s="70">
        <v>3</v>
      </c>
      <c r="AD24" s="65">
        <v>5</v>
      </c>
      <c r="AE24" s="69" t="s">
        <v>236</v>
      </c>
      <c r="AF24" s="70">
        <v>9</v>
      </c>
      <c r="AG24" s="71">
        <v>2</v>
      </c>
      <c r="AH24" s="75" t="s">
        <v>239</v>
      </c>
      <c r="AI24" s="371" t="s">
        <v>468</v>
      </c>
      <c r="AJ24" s="75" t="s">
        <v>237</v>
      </c>
      <c r="AK24" s="80">
        <v>3.3</v>
      </c>
      <c r="AL24" s="75" t="s">
        <v>239</v>
      </c>
      <c r="AM24" s="371" t="s">
        <v>465</v>
      </c>
    </row>
    <row r="25" spans="1:39" ht="15" customHeight="1">
      <c r="A25" s="659"/>
      <c r="B25" s="653"/>
      <c r="C25" s="75"/>
      <c r="D25" s="76" t="s">
        <v>240</v>
      </c>
      <c r="E25" s="77">
        <v>2</v>
      </c>
      <c r="F25" s="58" t="s">
        <v>15</v>
      </c>
      <c r="G25" s="78" t="s">
        <v>236</v>
      </c>
      <c r="H25" s="79">
        <v>24</v>
      </c>
      <c r="I25" s="80">
        <v>7.1</v>
      </c>
      <c r="J25" s="80" t="s">
        <v>237</v>
      </c>
      <c r="K25" s="81">
        <v>8.1</v>
      </c>
      <c r="L25" s="58" t="s">
        <v>15</v>
      </c>
      <c r="M25" s="78" t="s">
        <v>236</v>
      </c>
      <c r="N25" s="79">
        <v>24</v>
      </c>
      <c r="O25" s="80">
        <v>9.3</v>
      </c>
      <c r="P25" s="75" t="s">
        <v>237</v>
      </c>
      <c r="Q25" s="79">
        <v>13</v>
      </c>
      <c r="R25" s="58" t="s">
        <v>15</v>
      </c>
      <c r="S25" s="78" t="s">
        <v>236</v>
      </c>
      <c r="T25" s="79">
        <v>24</v>
      </c>
      <c r="U25" s="58" t="s">
        <v>238</v>
      </c>
      <c r="V25" s="78" t="s">
        <v>237</v>
      </c>
      <c r="W25" s="81">
        <v>0.8</v>
      </c>
      <c r="X25" s="75">
        <v>3</v>
      </c>
      <c r="Y25" s="78" t="s">
        <v>236</v>
      </c>
      <c r="Z25" s="79">
        <v>24</v>
      </c>
      <c r="AA25" s="75">
        <v>3</v>
      </c>
      <c r="AB25" s="75" t="s">
        <v>237</v>
      </c>
      <c r="AC25" s="79">
        <v>28</v>
      </c>
      <c r="AD25" s="75">
        <v>12</v>
      </c>
      <c r="AE25" s="78" t="s">
        <v>236</v>
      </c>
      <c r="AF25" s="79">
        <v>24</v>
      </c>
      <c r="AG25" s="80">
        <v>2.3</v>
      </c>
      <c r="AH25" s="75" t="s">
        <v>239</v>
      </c>
      <c r="AI25" s="83" t="s">
        <v>469</v>
      </c>
      <c r="AJ25" s="75" t="s">
        <v>237</v>
      </c>
      <c r="AK25" s="80">
        <v>3.3</v>
      </c>
      <c r="AL25" s="75" t="s">
        <v>239</v>
      </c>
      <c r="AM25" s="83" t="s">
        <v>470</v>
      </c>
    </row>
    <row r="26" spans="1:39" ht="15" customHeight="1">
      <c r="A26" s="659"/>
      <c r="B26" s="654"/>
      <c r="C26" s="87"/>
      <c r="D26" s="88" t="s">
        <v>241</v>
      </c>
      <c r="E26" s="89">
        <v>1</v>
      </c>
      <c r="F26" s="90" t="s">
        <v>15</v>
      </c>
      <c r="G26" s="91" t="s">
        <v>236</v>
      </c>
      <c r="H26" s="92">
        <v>12</v>
      </c>
      <c r="I26" s="93">
        <v>7.2</v>
      </c>
      <c r="J26" s="93" t="s">
        <v>237</v>
      </c>
      <c r="K26" s="94">
        <v>8.4</v>
      </c>
      <c r="L26" s="90" t="s">
        <v>15</v>
      </c>
      <c r="M26" s="91" t="s">
        <v>236</v>
      </c>
      <c r="N26" s="92">
        <v>12</v>
      </c>
      <c r="O26" s="93">
        <v>9.1</v>
      </c>
      <c r="P26" s="87" t="s">
        <v>237</v>
      </c>
      <c r="Q26" s="92">
        <v>13</v>
      </c>
      <c r="R26" s="90" t="s">
        <v>464</v>
      </c>
      <c r="S26" s="91" t="s">
        <v>236</v>
      </c>
      <c r="T26" s="92">
        <v>12</v>
      </c>
      <c r="U26" s="90" t="s">
        <v>238</v>
      </c>
      <c r="V26" s="91" t="s">
        <v>237</v>
      </c>
      <c r="W26" s="113">
        <v>1.9</v>
      </c>
      <c r="X26" s="114">
        <v>1</v>
      </c>
      <c r="Y26" s="91" t="s">
        <v>236</v>
      </c>
      <c r="Z26" s="92">
        <v>12</v>
      </c>
      <c r="AA26" s="87">
        <v>4</v>
      </c>
      <c r="AB26" s="87" t="s">
        <v>237</v>
      </c>
      <c r="AC26" s="92">
        <v>28</v>
      </c>
      <c r="AD26" s="90">
        <v>6</v>
      </c>
      <c r="AE26" s="91" t="s">
        <v>236</v>
      </c>
      <c r="AF26" s="92">
        <v>12</v>
      </c>
      <c r="AG26" s="329">
        <v>1.1</v>
      </c>
      <c r="AH26" s="111" t="s">
        <v>239</v>
      </c>
      <c r="AI26" s="372" t="s">
        <v>471</v>
      </c>
      <c r="AJ26" s="111" t="s">
        <v>237</v>
      </c>
      <c r="AK26" s="329">
        <v>2.6</v>
      </c>
      <c r="AL26" s="111" t="s">
        <v>239</v>
      </c>
      <c r="AM26" s="372" t="s">
        <v>470</v>
      </c>
    </row>
    <row r="27" spans="1:39" ht="15" customHeight="1">
      <c r="A27" s="659"/>
      <c r="B27" s="643" t="s">
        <v>249</v>
      </c>
      <c r="C27" s="65"/>
      <c r="D27" s="66" t="s">
        <v>235</v>
      </c>
      <c r="E27" s="67">
        <v>1</v>
      </c>
      <c r="F27" s="73" t="s">
        <v>15</v>
      </c>
      <c r="G27" s="69" t="s">
        <v>236</v>
      </c>
      <c r="H27" s="70">
        <v>9</v>
      </c>
      <c r="I27" s="71">
        <v>7.1</v>
      </c>
      <c r="J27" s="71" t="s">
        <v>237</v>
      </c>
      <c r="K27" s="72">
        <v>7.8</v>
      </c>
      <c r="L27" s="73" t="s">
        <v>15</v>
      </c>
      <c r="M27" s="69" t="s">
        <v>236</v>
      </c>
      <c r="N27" s="70">
        <v>9</v>
      </c>
      <c r="O27" s="71">
        <v>8.7</v>
      </c>
      <c r="P27" s="65" t="s">
        <v>237</v>
      </c>
      <c r="Q27" s="70">
        <v>12</v>
      </c>
      <c r="R27" s="73" t="s">
        <v>15</v>
      </c>
      <c r="S27" s="69" t="s">
        <v>236</v>
      </c>
      <c r="T27" s="70">
        <v>9</v>
      </c>
      <c r="U27" s="73" t="s">
        <v>238</v>
      </c>
      <c r="V27" s="69" t="s">
        <v>237</v>
      </c>
      <c r="W27" s="70">
        <v>0.5</v>
      </c>
      <c r="X27" s="73" t="s">
        <v>15</v>
      </c>
      <c r="Y27" s="69" t="s">
        <v>236</v>
      </c>
      <c r="Z27" s="70">
        <v>9</v>
      </c>
      <c r="AA27" s="73" t="s">
        <v>250</v>
      </c>
      <c r="AB27" s="65" t="s">
        <v>237</v>
      </c>
      <c r="AC27" s="70">
        <v>2</v>
      </c>
      <c r="AD27" s="65">
        <v>7</v>
      </c>
      <c r="AE27" s="69" t="s">
        <v>236</v>
      </c>
      <c r="AF27" s="70">
        <v>9</v>
      </c>
      <c r="AG27" s="80">
        <v>2.3</v>
      </c>
      <c r="AH27" s="75" t="s">
        <v>239</v>
      </c>
      <c r="AI27" s="373" t="s">
        <v>469</v>
      </c>
      <c r="AJ27" s="331" t="s">
        <v>237</v>
      </c>
      <c r="AK27" s="330">
        <v>7.9</v>
      </c>
      <c r="AL27" s="331" t="s">
        <v>239</v>
      </c>
      <c r="AM27" s="373" t="s">
        <v>465</v>
      </c>
    </row>
    <row r="28" spans="1:39" ht="15" customHeight="1">
      <c r="A28" s="659"/>
      <c r="B28" s="644"/>
      <c r="C28" s="87"/>
      <c r="D28" s="88" t="s">
        <v>240</v>
      </c>
      <c r="E28" s="89">
        <v>1</v>
      </c>
      <c r="F28" s="90" t="s">
        <v>15</v>
      </c>
      <c r="G28" s="91" t="s">
        <v>236</v>
      </c>
      <c r="H28" s="92">
        <v>9</v>
      </c>
      <c r="I28" s="93">
        <v>7</v>
      </c>
      <c r="J28" s="93" t="s">
        <v>237</v>
      </c>
      <c r="K28" s="94">
        <v>7.7</v>
      </c>
      <c r="L28" s="90" t="s">
        <v>15</v>
      </c>
      <c r="M28" s="91" t="s">
        <v>236</v>
      </c>
      <c r="N28" s="92">
        <v>9</v>
      </c>
      <c r="O28" s="93">
        <v>8.1</v>
      </c>
      <c r="P28" s="87" t="s">
        <v>237</v>
      </c>
      <c r="Q28" s="92">
        <v>11</v>
      </c>
      <c r="R28" s="90" t="s">
        <v>15</v>
      </c>
      <c r="S28" s="91" t="s">
        <v>236</v>
      </c>
      <c r="T28" s="92">
        <v>9</v>
      </c>
      <c r="U28" s="90" t="s">
        <v>238</v>
      </c>
      <c r="V28" s="91" t="s">
        <v>237</v>
      </c>
      <c r="W28" s="94">
        <v>0.8</v>
      </c>
      <c r="X28" s="90" t="s">
        <v>464</v>
      </c>
      <c r="Y28" s="91" t="s">
        <v>236</v>
      </c>
      <c r="Z28" s="92">
        <v>9</v>
      </c>
      <c r="AA28" s="90" t="s">
        <v>467</v>
      </c>
      <c r="AB28" s="87" t="s">
        <v>237</v>
      </c>
      <c r="AC28" s="92">
        <v>5</v>
      </c>
      <c r="AD28" s="87">
        <v>6</v>
      </c>
      <c r="AE28" s="91" t="s">
        <v>236</v>
      </c>
      <c r="AF28" s="92">
        <v>9</v>
      </c>
      <c r="AG28" s="93">
        <v>3.3</v>
      </c>
      <c r="AH28" s="87" t="s">
        <v>239</v>
      </c>
      <c r="AI28" s="372" t="s">
        <v>469</v>
      </c>
      <c r="AJ28" s="111" t="s">
        <v>237</v>
      </c>
      <c r="AK28" s="329">
        <v>2.3</v>
      </c>
      <c r="AL28" s="111" t="s">
        <v>239</v>
      </c>
      <c r="AM28" s="372" t="s">
        <v>470</v>
      </c>
    </row>
    <row r="29" spans="1:39" ht="15" customHeight="1">
      <c r="A29" s="659"/>
      <c r="B29" s="643" t="s">
        <v>251</v>
      </c>
      <c r="C29" s="65"/>
      <c r="D29" s="66" t="s">
        <v>235</v>
      </c>
      <c r="E29" s="67">
        <v>1</v>
      </c>
      <c r="F29" s="73" t="s">
        <v>15</v>
      </c>
      <c r="G29" s="69" t="s">
        <v>236</v>
      </c>
      <c r="H29" s="70">
        <v>9</v>
      </c>
      <c r="I29" s="71">
        <v>7.6</v>
      </c>
      <c r="J29" s="71" t="s">
        <v>237</v>
      </c>
      <c r="K29" s="72">
        <v>8.1</v>
      </c>
      <c r="L29" s="73" t="s">
        <v>15</v>
      </c>
      <c r="M29" s="69" t="s">
        <v>236</v>
      </c>
      <c r="N29" s="70">
        <v>9</v>
      </c>
      <c r="O29" s="71">
        <v>8.1</v>
      </c>
      <c r="P29" s="65" t="s">
        <v>237</v>
      </c>
      <c r="Q29" s="70">
        <v>11</v>
      </c>
      <c r="R29" s="73" t="s">
        <v>15</v>
      </c>
      <c r="S29" s="69" t="s">
        <v>236</v>
      </c>
      <c r="T29" s="70">
        <v>9</v>
      </c>
      <c r="U29" s="73" t="s">
        <v>238</v>
      </c>
      <c r="V29" s="69" t="s">
        <v>237</v>
      </c>
      <c r="W29" s="70" t="s">
        <v>238</v>
      </c>
      <c r="X29" s="73" t="s">
        <v>464</v>
      </c>
      <c r="Y29" s="69" t="s">
        <v>236</v>
      </c>
      <c r="Z29" s="70">
        <v>9</v>
      </c>
      <c r="AA29" s="73" t="s">
        <v>467</v>
      </c>
      <c r="AB29" s="65" t="s">
        <v>237</v>
      </c>
      <c r="AC29" s="70">
        <v>16</v>
      </c>
      <c r="AD29" s="65">
        <v>7</v>
      </c>
      <c r="AE29" s="69" t="s">
        <v>236</v>
      </c>
      <c r="AF29" s="70">
        <v>9</v>
      </c>
      <c r="AG29" s="71">
        <v>4.9</v>
      </c>
      <c r="AH29" s="65" t="s">
        <v>239</v>
      </c>
      <c r="AI29" s="371" t="s">
        <v>469</v>
      </c>
      <c r="AJ29" s="75" t="s">
        <v>237</v>
      </c>
      <c r="AK29" s="80">
        <v>1.7</v>
      </c>
      <c r="AL29" s="75" t="s">
        <v>239</v>
      </c>
      <c r="AM29" s="371" t="s">
        <v>465</v>
      </c>
    </row>
    <row r="30" spans="1:39" ht="15" customHeight="1">
      <c r="A30" s="659"/>
      <c r="B30" s="644"/>
      <c r="C30" s="87"/>
      <c r="D30" s="88" t="s">
        <v>240</v>
      </c>
      <c r="E30" s="89">
        <v>1</v>
      </c>
      <c r="F30" s="90" t="s">
        <v>15</v>
      </c>
      <c r="G30" s="91" t="s">
        <v>236</v>
      </c>
      <c r="H30" s="92">
        <v>9</v>
      </c>
      <c r="I30" s="93">
        <v>7.7</v>
      </c>
      <c r="J30" s="93" t="s">
        <v>237</v>
      </c>
      <c r="K30" s="94">
        <v>8.2</v>
      </c>
      <c r="L30" s="90" t="s">
        <v>15</v>
      </c>
      <c r="M30" s="91" t="s">
        <v>236</v>
      </c>
      <c r="N30" s="92">
        <v>9</v>
      </c>
      <c r="O30" s="93">
        <v>8.3</v>
      </c>
      <c r="P30" s="87" t="s">
        <v>237</v>
      </c>
      <c r="Q30" s="92">
        <v>11</v>
      </c>
      <c r="R30" s="90" t="s">
        <v>15</v>
      </c>
      <c r="S30" s="91" t="s">
        <v>236</v>
      </c>
      <c r="T30" s="92">
        <v>9</v>
      </c>
      <c r="U30" s="90" t="s">
        <v>238</v>
      </c>
      <c r="V30" s="91" t="s">
        <v>237</v>
      </c>
      <c r="W30" s="94">
        <v>0.8</v>
      </c>
      <c r="X30" s="90" t="s">
        <v>15</v>
      </c>
      <c r="Y30" s="91" t="s">
        <v>236</v>
      </c>
      <c r="Z30" s="92">
        <v>9</v>
      </c>
      <c r="AA30" s="90" t="s">
        <v>467</v>
      </c>
      <c r="AB30" s="87" t="s">
        <v>237</v>
      </c>
      <c r="AC30" s="92">
        <v>12</v>
      </c>
      <c r="AD30" s="87">
        <v>4</v>
      </c>
      <c r="AE30" s="91" t="s">
        <v>236</v>
      </c>
      <c r="AF30" s="92">
        <v>9</v>
      </c>
      <c r="AG30" s="93">
        <v>3.3</v>
      </c>
      <c r="AH30" s="87" t="s">
        <v>239</v>
      </c>
      <c r="AI30" s="372" t="s">
        <v>471</v>
      </c>
      <c r="AJ30" s="111" t="s">
        <v>237</v>
      </c>
      <c r="AK30" s="329">
        <v>3.3</v>
      </c>
      <c r="AL30" s="111" t="s">
        <v>239</v>
      </c>
      <c r="AM30" s="372" t="s">
        <v>470</v>
      </c>
    </row>
    <row r="31" spans="1:39" ht="15" customHeight="1">
      <c r="A31" s="659"/>
      <c r="B31" s="74"/>
      <c r="C31" s="75"/>
      <c r="D31" s="76" t="s">
        <v>240</v>
      </c>
      <c r="E31" s="77">
        <v>2</v>
      </c>
      <c r="F31" s="58" t="s">
        <v>15</v>
      </c>
      <c r="G31" s="78" t="s">
        <v>236</v>
      </c>
      <c r="H31" s="79">
        <v>16</v>
      </c>
      <c r="I31" s="80">
        <v>7.3</v>
      </c>
      <c r="J31" s="80" t="s">
        <v>237</v>
      </c>
      <c r="K31" s="81">
        <v>7.9</v>
      </c>
      <c r="L31" s="58" t="s">
        <v>15</v>
      </c>
      <c r="M31" s="78" t="s">
        <v>236</v>
      </c>
      <c r="N31" s="79">
        <v>16</v>
      </c>
      <c r="O31" s="80">
        <v>9.3</v>
      </c>
      <c r="P31" s="75" t="s">
        <v>237</v>
      </c>
      <c r="Q31" s="79">
        <v>14</v>
      </c>
      <c r="R31" s="58" t="s">
        <v>15</v>
      </c>
      <c r="S31" s="78" t="s">
        <v>236</v>
      </c>
      <c r="T31" s="79">
        <v>16</v>
      </c>
      <c r="U31" s="58" t="s">
        <v>238</v>
      </c>
      <c r="V31" s="78" t="s">
        <v>237</v>
      </c>
      <c r="W31" s="97">
        <v>1</v>
      </c>
      <c r="X31" s="58">
        <v>1</v>
      </c>
      <c r="Y31" s="78" t="s">
        <v>236</v>
      </c>
      <c r="Z31" s="79">
        <v>16</v>
      </c>
      <c r="AA31" s="58" t="s">
        <v>250</v>
      </c>
      <c r="AB31" s="75" t="s">
        <v>237</v>
      </c>
      <c r="AC31" s="79">
        <v>31</v>
      </c>
      <c r="AD31" s="75">
        <v>16</v>
      </c>
      <c r="AE31" s="78" t="s">
        <v>236</v>
      </c>
      <c r="AF31" s="79">
        <v>16</v>
      </c>
      <c r="AG31" s="80">
        <v>1.7</v>
      </c>
      <c r="AH31" s="75" t="s">
        <v>239</v>
      </c>
      <c r="AI31" s="371" t="s">
        <v>465</v>
      </c>
      <c r="AJ31" s="75" t="s">
        <v>237</v>
      </c>
      <c r="AK31" s="80">
        <v>1.7</v>
      </c>
      <c r="AL31" s="75" t="s">
        <v>239</v>
      </c>
      <c r="AM31" s="371" t="s">
        <v>470</v>
      </c>
    </row>
    <row r="32" spans="1:39" ht="15" customHeight="1">
      <c r="A32" s="659"/>
      <c r="B32" s="74" t="s">
        <v>472</v>
      </c>
      <c r="C32" s="75"/>
      <c r="D32" s="76" t="s">
        <v>241</v>
      </c>
      <c r="E32" s="77">
        <v>2</v>
      </c>
      <c r="F32" s="58" t="s">
        <v>464</v>
      </c>
      <c r="G32" s="78" t="s">
        <v>236</v>
      </c>
      <c r="H32" s="79">
        <v>16</v>
      </c>
      <c r="I32" s="80">
        <v>7.3</v>
      </c>
      <c r="J32" s="80" t="s">
        <v>237</v>
      </c>
      <c r="K32" s="81">
        <v>7.9</v>
      </c>
      <c r="L32" s="58" t="s">
        <v>15</v>
      </c>
      <c r="M32" s="78" t="s">
        <v>236</v>
      </c>
      <c r="N32" s="79">
        <v>16</v>
      </c>
      <c r="O32" s="80">
        <v>9.1</v>
      </c>
      <c r="P32" s="75" t="s">
        <v>237</v>
      </c>
      <c r="Q32" s="79">
        <v>14</v>
      </c>
      <c r="R32" s="58" t="s">
        <v>464</v>
      </c>
      <c r="S32" s="78" t="s">
        <v>236</v>
      </c>
      <c r="T32" s="79">
        <v>16</v>
      </c>
      <c r="U32" s="58" t="s">
        <v>238</v>
      </c>
      <c r="V32" s="78" t="s">
        <v>237</v>
      </c>
      <c r="W32" s="81">
        <v>1.1</v>
      </c>
      <c r="X32" s="58">
        <v>1</v>
      </c>
      <c r="Y32" s="78" t="s">
        <v>236</v>
      </c>
      <c r="Z32" s="79">
        <v>16</v>
      </c>
      <c r="AA32" s="58" t="s">
        <v>250</v>
      </c>
      <c r="AB32" s="75" t="s">
        <v>237</v>
      </c>
      <c r="AC32" s="79">
        <v>26</v>
      </c>
      <c r="AD32" s="58">
        <v>6</v>
      </c>
      <c r="AE32" s="78" t="s">
        <v>236</v>
      </c>
      <c r="AF32" s="79">
        <v>16</v>
      </c>
      <c r="AG32" s="80">
        <v>7.9</v>
      </c>
      <c r="AH32" s="75" t="s">
        <v>239</v>
      </c>
      <c r="AI32" s="371" t="s">
        <v>471</v>
      </c>
      <c r="AJ32" s="75" t="s">
        <v>237</v>
      </c>
      <c r="AK32" s="80">
        <v>4.9</v>
      </c>
      <c r="AL32" s="75" t="s">
        <v>239</v>
      </c>
      <c r="AM32" s="371" t="s">
        <v>470</v>
      </c>
    </row>
    <row r="33" spans="1:39" ht="15" customHeight="1">
      <c r="A33" s="659"/>
      <c r="B33" s="74"/>
      <c r="C33" s="75"/>
      <c r="D33" s="76" t="s">
        <v>243</v>
      </c>
      <c r="E33" s="77">
        <v>2</v>
      </c>
      <c r="F33" s="58" t="s">
        <v>15</v>
      </c>
      <c r="G33" s="78" t="s">
        <v>236</v>
      </c>
      <c r="H33" s="79">
        <v>16</v>
      </c>
      <c r="I33" s="80">
        <v>7.2</v>
      </c>
      <c r="J33" s="80" t="s">
        <v>237</v>
      </c>
      <c r="K33" s="81">
        <v>7.6</v>
      </c>
      <c r="L33" s="58" t="s">
        <v>15</v>
      </c>
      <c r="M33" s="78" t="s">
        <v>236</v>
      </c>
      <c r="N33" s="79">
        <v>16</v>
      </c>
      <c r="O33" s="80">
        <v>7.3</v>
      </c>
      <c r="P33" s="75" t="s">
        <v>237</v>
      </c>
      <c r="Q33" s="79">
        <v>12</v>
      </c>
      <c r="R33" s="58" t="s">
        <v>15</v>
      </c>
      <c r="S33" s="78" t="s">
        <v>236</v>
      </c>
      <c r="T33" s="79">
        <v>16</v>
      </c>
      <c r="U33" s="84">
        <v>0.7</v>
      </c>
      <c r="V33" s="78" t="s">
        <v>237</v>
      </c>
      <c r="W33" s="79">
        <v>3.5</v>
      </c>
      <c r="X33" s="58" t="s">
        <v>15</v>
      </c>
      <c r="Y33" s="78" t="s">
        <v>236</v>
      </c>
      <c r="Z33" s="79">
        <v>16</v>
      </c>
      <c r="AA33" s="75">
        <v>2</v>
      </c>
      <c r="AB33" s="75" t="s">
        <v>237</v>
      </c>
      <c r="AC33" s="79">
        <v>33</v>
      </c>
      <c r="AD33" s="58" t="s">
        <v>15</v>
      </c>
      <c r="AE33" s="78" t="s">
        <v>236</v>
      </c>
      <c r="AF33" s="79">
        <v>16</v>
      </c>
      <c r="AG33" s="80">
        <v>3.3</v>
      </c>
      <c r="AH33" s="75" t="s">
        <v>239</v>
      </c>
      <c r="AI33" s="372" t="s">
        <v>465</v>
      </c>
      <c r="AJ33" s="111" t="s">
        <v>237</v>
      </c>
      <c r="AK33" s="329">
        <v>2.4</v>
      </c>
      <c r="AL33" s="111" t="s">
        <v>239</v>
      </c>
      <c r="AM33" s="372" t="s">
        <v>466</v>
      </c>
    </row>
    <row r="34" spans="1:39" ht="15" customHeight="1">
      <c r="A34" s="659"/>
      <c r="B34" s="98" t="s">
        <v>252</v>
      </c>
      <c r="C34" s="99"/>
      <c r="D34" s="100" t="s">
        <v>244</v>
      </c>
      <c r="E34" s="101">
        <v>4</v>
      </c>
      <c r="F34" s="102" t="s">
        <v>15</v>
      </c>
      <c r="G34" s="103" t="s">
        <v>236</v>
      </c>
      <c r="H34" s="104">
        <v>24</v>
      </c>
      <c r="I34" s="105">
        <v>7.3</v>
      </c>
      <c r="J34" s="105" t="s">
        <v>237</v>
      </c>
      <c r="K34" s="115">
        <v>8.2</v>
      </c>
      <c r="L34" s="102" t="s">
        <v>15</v>
      </c>
      <c r="M34" s="103" t="s">
        <v>236</v>
      </c>
      <c r="N34" s="104">
        <v>24</v>
      </c>
      <c r="O34" s="105">
        <v>8.6</v>
      </c>
      <c r="P34" s="99" t="s">
        <v>237</v>
      </c>
      <c r="Q34" s="104">
        <v>14</v>
      </c>
      <c r="R34" s="102" t="s">
        <v>15</v>
      </c>
      <c r="S34" s="103" t="s">
        <v>236</v>
      </c>
      <c r="T34" s="104">
        <v>24</v>
      </c>
      <c r="U34" s="108">
        <v>0.6</v>
      </c>
      <c r="V34" s="103" t="s">
        <v>237</v>
      </c>
      <c r="W34" s="104">
        <v>4.4</v>
      </c>
      <c r="X34" s="102" t="s">
        <v>15</v>
      </c>
      <c r="Y34" s="103" t="s">
        <v>236</v>
      </c>
      <c r="Z34" s="104">
        <v>24</v>
      </c>
      <c r="AA34" s="102">
        <v>1</v>
      </c>
      <c r="AB34" s="99" t="s">
        <v>237</v>
      </c>
      <c r="AC34" s="104">
        <v>31</v>
      </c>
      <c r="AD34" s="102" t="s">
        <v>15</v>
      </c>
      <c r="AE34" s="103" t="s">
        <v>236</v>
      </c>
      <c r="AF34" s="104">
        <v>24</v>
      </c>
      <c r="AG34" s="105">
        <v>1.7</v>
      </c>
      <c r="AH34" s="99" t="s">
        <v>239</v>
      </c>
      <c r="AI34" s="374" t="s">
        <v>465</v>
      </c>
      <c r="AJ34" s="333" t="s">
        <v>237</v>
      </c>
      <c r="AK34" s="332">
        <v>3.3</v>
      </c>
      <c r="AL34" s="333" t="s">
        <v>239</v>
      </c>
      <c r="AM34" s="374" t="s">
        <v>466</v>
      </c>
    </row>
    <row r="35" spans="1:39" ht="15" customHeight="1">
      <c r="A35" s="659"/>
      <c r="B35" s="642" t="s">
        <v>253</v>
      </c>
      <c r="C35" s="75"/>
      <c r="D35" s="76" t="s">
        <v>240</v>
      </c>
      <c r="E35" s="77">
        <v>4</v>
      </c>
      <c r="F35" s="75">
        <v>2</v>
      </c>
      <c r="G35" s="78" t="s">
        <v>236</v>
      </c>
      <c r="H35" s="79">
        <v>32</v>
      </c>
      <c r="I35" s="80">
        <v>7.2</v>
      </c>
      <c r="J35" s="80" t="s">
        <v>237</v>
      </c>
      <c r="K35" s="81">
        <v>9.2</v>
      </c>
      <c r="L35" s="58" t="s">
        <v>15</v>
      </c>
      <c r="M35" s="78" t="s">
        <v>236</v>
      </c>
      <c r="N35" s="79">
        <v>32</v>
      </c>
      <c r="O35" s="80">
        <v>8.9</v>
      </c>
      <c r="P35" s="75" t="s">
        <v>237</v>
      </c>
      <c r="Q35" s="79">
        <v>14</v>
      </c>
      <c r="R35" s="58" t="s">
        <v>464</v>
      </c>
      <c r="S35" s="78" t="s">
        <v>236</v>
      </c>
      <c r="T35" s="79">
        <v>32</v>
      </c>
      <c r="U35" s="58" t="s">
        <v>238</v>
      </c>
      <c r="V35" s="78" t="s">
        <v>237</v>
      </c>
      <c r="W35" s="81">
        <v>1.8</v>
      </c>
      <c r="X35" s="58" t="s">
        <v>15</v>
      </c>
      <c r="Y35" s="78" t="s">
        <v>236</v>
      </c>
      <c r="Z35" s="79">
        <v>32</v>
      </c>
      <c r="AA35" s="58">
        <v>1</v>
      </c>
      <c r="AB35" s="75" t="s">
        <v>237</v>
      </c>
      <c r="AC35" s="79">
        <v>22</v>
      </c>
      <c r="AD35" s="75">
        <v>32</v>
      </c>
      <c r="AE35" s="78" t="s">
        <v>236</v>
      </c>
      <c r="AF35" s="79">
        <v>32</v>
      </c>
      <c r="AG35" s="80">
        <v>2.3</v>
      </c>
      <c r="AH35" s="75" t="s">
        <v>239</v>
      </c>
      <c r="AI35" s="371" t="s">
        <v>465</v>
      </c>
      <c r="AJ35" s="75" t="s">
        <v>237</v>
      </c>
      <c r="AK35" s="80">
        <v>4.6</v>
      </c>
      <c r="AL35" s="75" t="s">
        <v>239</v>
      </c>
      <c r="AM35" s="371" t="s">
        <v>470</v>
      </c>
    </row>
    <row r="36" spans="1:39" ht="15" customHeight="1">
      <c r="A36" s="659"/>
      <c r="B36" s="642"/>
      <c r="C36" s="75"/>
      <c r="D36" s="76" t="s">
        <v>241</v>
      </c>
      <c r="E36" s="77">
        <v>2</v>
      </c>
      <c r="F36" s="58" t="s">
        <v>15</v>
      </c>
      <c r="G36" s="78" t="s">
        <v>236</v>
      </c>
      <c r="H36" s="79">
        <v>28</v>
      </c>
      <c r="I36" s="80">
        <v>7.2</v>
      </c>
      <c r="J36" s="80" t="s">
        <v>237</v>
      </c>
      <c r="K36" s="81">
        <v>7.8</v>
      </c>
      <c r="L36" s="58" t="s">
        <v>15</v>
      </c>
      <c r="M36" s="78" t="s">
        <v>236</v>
      </c>
      <c r="N36" s="79">
        <v>28</v>
      </c>
      <c r="O36" s="80">
        <v>6.1</v>
      </c>
      <c r="P36" s="75" t="s">
        <v>237</v>
      </c>
      <c r="Q36" s="79">
        <v>12</v>
      </c>
      <c r="R36" s="75">
        <v>9</v>
      </c>
      <c r="S36" s="78" t="s">
        <v>236</v>
      </c>
      <c r="T36" s="79">
        <v>28</v>
      </c>
      <c r="U36" s="84">
        <v>0.6</v>
      </c>
      <c r="V36" s="78" t="s">
        <v>237</v>
      </c>
      <c r="W36" s="79">
        <v>8.5</v>
      </c>
      <c r="X36" s="58" t="s">
        <v>15</v>
      </c>
      <c r="Y36" s="78" t="s">
        <v>236</v>
      </c>
      <c r="Z36" s="79">
        <v>28</v>
      </c>
      <c r="AA36" s="58">
        <v>1</v>
      </c>
      <c r="AB36" s="75" t="s">
        <v>237</v>
      </c>
      <c r="AC36" s="79">
        <v>22</v>
      </c>
      <c r="AD36" s="75">
        <v>22</v>
      </c>
      <c r="AE36" s="78" t="s">
        <v>236</v>
      </c>
      <c r="AF36" s="79">
        <v>28</v>
      </c>
      <c r="AG36" s="80">
        <v>1.7</v>
      </c>
      <c r="AH36" s="75" t="s">
        <v>239</v>
      </c>
      <c r="AI36" s="372" t="s">
        <v>471</v>
      </c>
      <c r="AJ36" s="111" t="s">
        <v>237</v>
      </c>
      <c r="AK36" s="329">
        <v>3.3</v>
      </c>
      <c r="AL36" s="111" t="s">
        <v>239</v>
      </c>
      <c r="AM36" s="372" t="s">
        <v>466</v>
      </c>
    </row>
    <row r="37" spans="1:39" ht="15" customHeight="1">
      <c r="A37" s="659"/>
      <c r="B37" s="643" t="s">
        <v>254</v>
      </c>
      <c r="C37" s="65"/>
      <c r="D37" s="66" t="s">
        <v>240</v>
      </c>
      <c r="E37" s="67">
        <v>2</v>
      </c>
      <c r="F37" s="73" t="s">
        <v>15</v>
      </c>
      <c r="G37" s="69" t="s">
        <v>236</v>
      </c>
      <c r="H37" s="70">
        <v>16</v>
      </c>
      <c r="I37" s="71">
        <v>7.2</v>
      </c>
      <c r="J37" s="71" t="s">
        <v>237</v>
      </c>
      <c r="K37" s="72">
        <v>7.7</v>
      </c>
      <c r="L37" s="73" t="s">
        <v>15</v>
      </c>
      <c r="M37" s="69" t="s">
        <v>236</v>
      </c>
      <c r="N37" s="70">
        <v>16</v>
      </c>
      <c r="O37" s="71">
        <v>9.5</v>
      </c>
      <c r="P37" s="65" t="s">
        <v>237</v>
      </c>
      <c r="Q37" s="70">
        <v>13</v>
      </c>
      <c r="R37" s="73">
        <v>2</v>
      </c>
      <c r="S37" s="69" t="s">
        <v>236</v>
      </c>
      <c r="T37" s="70">
        <v>16</v>
      </c>
      <c r="U37" s="73">
        <v>0.6</v>
      </c>
      <c r="V37" s="69" t="s">
        <v>237</v>
      </c>
      <c r="W37" s="116">
        <v>2.1</v>
      </c>
      <c r="X37" s="68" t="s">
        <v>15</v>
      </c>
      <c r="Y37" s="117" t="s">
        <v>236</v>
      </c>
      <c r="Z37" s="116">
        <v>16</v>
      </c>
      <c r="AA37" s="73">
        <v>1</v>
      </c>
      <c r="AB37" s="65" t="s">
        <v>237</v>
      </c>
      <c r="AC37" s="70">
        <v>22</v>
      </c>
      <c r="AD37" s="65">
        <v>16</v>
      </c>
      <c r="AE37" s="69" t="s">
        <v>236</v>
      </c>
      <c r="AF37" s="70">
        <v>16</v>
      </c>
      <c r="AG37" s="71">
        <v>2.2</v>
      </c>
      <c r="AH37" s="65" t="s">
        <v>239</v>
      </c>
      <c r="AI37" s="371" t="s">
        <v>465</v>
      </c>
      <c r="AJ37" s="75" t="s">
        <v>237</v>
      </c>
      <c r="AK37" s="80">
        <v>1.7</v>
      </c>
      <c r="AL37" s="75" t="s">
        <v>239</v>
      </c>
      <c r="AM37" s="371" t="s">
        <v>466</v>
      </c>
    </row>
    <row r="38" spans="1:39" ht="15" customHeight="1">
      <c r="A38" s="659"/>
      <c r="B38" s="642"/>
      <c r="C38" s="75"/>
      <c r="D38" s="76" t="s">
        <v>241</v>
      </c>
      <c r="E38" s="77">
        <v>1</v>
      </c>
      <c r="F38" s="58" t="s">
        <v>15</v>
      </c>
      <c r="G38" s="78" t="s">
        <v>236</v>
      </c>
      <c r="H38" s="79">
        <v>12</v>
      </c>
      <c r="I38" s="80">
        <v>7.2</v>
      </c>
      <c r="J38" s="80" t="s">
        <v>237</v>
      </c>
      <c r="K38" s="81">
        <v>7.8</v>
      </c>
      <c r="L38" s="58" t="s">
        <v>15</v>
      </c>
      <c r="M38" s="78" t="s">
        <v>236</v>
      </c>
      <c r="N38" s="79">
        <v>12</v>
      </c>
      <c r="O38" s="80">
        <v>9.3</v>
      </c>
      <c r="P38" s="75" t="s">
        <v>237</v>
      </c>
      <c r="Q38" s="79">
        <v>13</v>
      </c>
      <c r="R38" s="58" t="s">
        <v>15</v>
      </c>
      <c r="S38" s="78" t="s">
        <v>236</v>
      </c>
      <c r="T38" s="79">
        <v>12</v>
      </c>
      <c r="U38" s="58">
        <v>0.5</v>
      </c>
      <c r="V38" s="78" t="s">
        <v>237</v>
      </c>
      <c r="W38" s="85">
        <v>1.6</v>
      </c>
      <c r="X38" s="58" t="s">
        <v>15</v>
      </c>
      <c r="Y38" s="78" t="s">
        <v>236</v>
      </c>
      <c r="Z38" s="79">
        <v>12</v>
      </c>
      <c r="AA38" s="58">
        <v>3</v>
      </c>
      <c r="AB38" s="75" t="s">
        <v>237</v>
      </c>
      <c r="AC38" s="79">
        <v>21</v>
      </c>
      <c r="AD38" s="75">
        <v>9</v>
      </c>
      <c r="AE38" s="78" t="s">
        <v>236</v>
      </c>
      <c r="AF38" s="79">
        <v>12</v>
      </c>
      <c r="AG38" s="80">
        <v>2.3</v>
      </c>
      <c r="AH38" s="75" t="s">
        <v>239</v>
      </c>
      <c r="AI38" s="372" t="s">
        <v>465</v>
      </c>
      <c r="AJ38" s="111" t="s">
        <v>237</v>
      </c>
      <c r="AK38" s="329">
        <v>7.9</v>
      </c>
      <c r="AL38" s="111" t="s">
        <v>239</v>
      </c>
      <c r="AM38" s="372" t="s">
        <v>466</v>
      </c>
    </row>
    <row r="39" spans="1:39" ht="15" customHeight="1">
      <c r="A39" s="659"/>
      <c r="B39" s="98" t="s">
        <v>276</v>
      </c>
      <c r="C39" s="99"/>
      <c r="D39" s="100" t="s">
        <v>242</v>
      </c>
      <c r="E39" s="101">
        <v>3</v>
      </c>
      <c r="F39" s="107" t="s">
        <v>458</v>
      </c>
      <c r="G39" s="103" t="s">
        <v>236</v>
      </c>
      <c r="H39" s="104">
        <v>28</v>
      </c>
      <c r="I39" s="105">
        <v>7.6</v>
      </c>
      <c r="J39" s="105" t="s">
        <v>237</v>
      </c>
      <c r="K39" s="115">
        <v>8.5</v>
      </c>
      <c r="L39" s="107" t="s">
        <v>15</v>
      </c>
      <c r="M39" s="103" t="s">
        <v>236</v>
      </c>
      <c r="N39" s="104">
        <v>28</v>
      </c>
      <c r="O39" s="105">
        <v>8.2</v>
      </c>
      <c r="P39" s="99" t="s">
        <v>237</v>
      </c>
      <c r="Q39" s="104">
        <v>13</v>
      </c>
      <c r="R39" s="102" t="s">
        <v>15</v>
      </c>
      <c r="S39" s="103" t="s">
        <v>236</v>
      </c>
      <c r="T39" s="104">
        <v>28</v>
      </c>
      <c r="U39" s="108">
        <v>0.5</v>
      </c>
      <c r="V39" s="103" t="s">
        <v>237</v>
      </c>
      <c r="W39" s="115">
        <v>1.8</v>
      </c>
      <c r="X39" s="102" t="s">
        <v>15</v>
      </c>
      <c r="Y39" s="103" t="s">
        <v>236</v>
      </c>
      <c r="Z39" s="104">
        <v>28</v>
      </c>
      <c r="AA39" s="102">
        <v>1</v>
      </c>
      <c r="AB39" s="99" t="s">
        <v>237</v>
      </c>
      <c r="AC39" s="104">
        <v>11</v>
      </c>
      <c r="AD39" s="102" t="s">
        <v>15</v>
      </c>
      <c r="AE39" s="103" t="s">
        <v>236</v>
      </c>
      <c r="AF39" s="104">
        <v>28</v>
      </c>
      <c r="AG39" s="105">
        <v>1.1</v>
      </c>
      <c r="AH39" s="99" t="s">
        <v>239</v>
      </c>
      <c r="AI39" s="371" t="s">
        <v>457</v>
      </c>
      <c r="AJ39" s="75" t="s">
        <v>237</v>
      </c>
      <c r="AK39" s="80">
        <v>1.3</v>
      </c>
      <c r="AL39" s="75" t="s">
        <v>239</v>
      </c>
      <c r="AM39" s="371" t="s">
        <v>453</v>
      </c>
    </row>
    <row r="40" spans="1:39" ht="15" customHeight="1">
      <c r="A40" s="659"/>
      <c r="B40" s="642" t="s">
        <v>255</v>
      </c>
      <c r="C40" s="75"/>
      <c r="D40" s="76" t="s">
        <v>240</v>
      </c>
      <c r="E40" s="77">
        <v>1</v>
      </c>
      <c r="F40" s="58" t="s">
        <v>15</v>
      </c>
      <c r="G40" s="78" t="s">
        <v>236</v>
      </c>
      <c r="H40" s="79">
        <v>12</v>
      </c>
      <c r="I40" s="80">
        <v>6.9</v>
      </c>
      <c r="J40" s="80" t="s">
        <v>237</v>
      </c>
      <c r="K40" s="81">
        <v>7.9</v>
      </c>
      <c r="L40" s="58">
        <v>2</v>
      </c>
      <c r="M40" s="78" t="s">
        <v>236</v>
      </c>
      <c r="N40" s="79">
        <v>12</v>
      </c>
      <c r="O40" s="80">
        <v>6.7</v>
      </c>
      <c r="P40" s="75" t="s">
        <v>237</v>
      </c>
      <c r="Q40" s="79">
        <v>13</v>
      </c>
      <c r="R40" s="58" t="s">
        <v>15</v>
      </c>
      <c r="S40" s="78" t="s">
        <v>236</v>
      </c>
      <c r="T40" s="79">
        <v>12</v>
      </c>
      <c r="U40" s="58">
        <v>0.6</v>
      </c>
      <c r="V40" s="78" t="s">
        <v>237</v>
      </c>
      <c r="W40" s="81">
        <v>1.7</v>
      </c>
      <c r="X40" s="58" t="s">
        <v>458</v>
      </c>
      <c r="Y40" s="78" t="s">
        <v>236</v>
      </c>
      <c r="Z40" s="79">
        <v>12</v>
      </c>
      <c r="AA40" s="58">
        <v>4</v>
      </c>
      <c r="AB40" s="75" t="s">
        <v>237</v>
      </c>
      <c r="AC40" s="79">
        <v>13</v>
      </c>
      <c r="AD40" s="75">
        <v>11</v>
      </c>
      <c r="AE40" s="78" t="s">
        <v>236</v>
      </c>
      <c r="AF40" s="79">
        <v>12</v>
      </c>
      <c r="AG40" s="80">
        <v>1.7</v>
      </c>
      <c r="AH40" s="75" t="s">
        <v>239</v>
      </c>
      <c r="AI40" s="373" t="s">
        <v>454</v>
      </c>
      <c r="AJ40" s="331" t="s">
        <v>237</v>
      </c>
      <c r="AK40" s="330">
        <v>3.3</v>
      </c>
      <c r="AL40" s="331" t="s">
        <v>239</v>
      </c>
      <c r="AM40" s="373" t="s">
        <v>452</v>
      </c>
    </row>
    <row r="41" spans="1:39" ht="15" customHeight="1">
      <c r="A41" s="659"/>
      <c r="B41" s="642"/>
      <c r="C41" s="75"/>
      <c r="D41" s="76" t="s">
        <v>241</v>
      </c>
      <c r="E41" s="77">
        <v>1</v>
      </c>
      <c r="F41" s="58">
        <v>1</v>
      </c>
      <c r="G41" s="78" t="s">
        <v>236</v>
      </c>
      <c r="H41" s="79">
        <v>12</v>
      </c>
      <c r="I41" s="80">
        <v>6.9</v>
      </c>
      <c r="J41" s="80" t="s">
        <v>237</v>
      </c>
      <c r="K41" s="81">
        <v>8.7</v>
      </c>
      <c r="L41" s="58" t="s">
        <v>15</v>
      </c>
      <c r="M41" s="78" t="s">
        <v>236</v>
      </c>
      <c r="N41" s="79">
        <v>12</v>
      </c>
      <c r="O41" s="80">
        <v>7.2</v>
      </c>
      <c r="P41" s="75" t="s">
        <v>237</v>
      </c>
      <c r="Q41" s="79">
        <v>12</v>
      </c>
      <c r="R41" s="75">
        <v>2</v>
      </c>
      <c r="S41" s="78" t="s">
        <v>236</v>
      </c>
      <c r="T41" s="79">
        <v>12</v>
      </c>
      <c r="U41" s="84">
        <v>0.6</v>
      </c>
      <c r="V41" s="78" t="s">
        <v>237</v>
      </c>
      <c r="W41" s="79">
        <v>7.2</v>
      </c>
      <c r="X41" s="90" t="s">
        <v>458</v>
      </c>
      <c r="Y41" s="78" t="s">
        <v>236</v>
      </c>
      <c r="Z41" s="79">
        <v>12</v>
      </c>
      <c r="AA41" s="58">
        <v>3</v>
      </c>
      <c r="AB41" s="75" t="s">
        <v>237</v>
      </c>
      <c r="AC41" s="79">
        <v>12</v>
      </c>
      <c r="AD41" s="75">
        <v>9</v>
      </c>
      <c r="AE41" s="78" t="s">
        <v>236</v>
      </c>
      <c r="AF41" s="79">
        <v>12</v>
      </c>
      <c r="AG41" s="80">
        <v>1.1</v>
      </c>
      <c r="AH41" s="75" t="s">
        <v>239</v>
      </c>
      <c r="AI41" s="372" t="s">
        <v>457</v>
      </c>
      <c r="AJ41" s="111" t="s">
        <v>237</v>
      </c>
      <c r="AK41" s="329">
        <v>7.9</v>
      </c>
      <c r="AL41" s="111" t="s">
        <v>239</v>
      </c>
      <c r="AM41" s="372" t="s">
        <v>452</v>
      </c>
    </row>
    <row r="42" spans="1:39" ht="15" customHeight="1">
      <c r="A42" s="659"/>
      <c r="B42" s="98" t="s">
        <v>256</v>
      </c>
      <c r="C42" s="99"/>
      <c r="D42" s="100" t="s">
        <v>240</v>
      </c>
      <c r="E42" s="101">
        <v>2</v>
      </c>
      <c r="F42" s="102">
        <v>4</v>
      </c>
      <c r="G42" s="103" t="s">
        <v>236</v>
      </c>
      <c r="H42" s="104">
        <v>24</v>
      </c>
      <c r="I42" s="105">
        <v>6.9</v>
      </c>
      <c r="J42" s="105" t="s">
        <v>237</v>
      </c>
      <c r="K42" s="115">
        <v>9.3</v>
      </c>
      <c r="L42" s="102">
        <v>1</v>
      </c>
      <c r="M42" s="103" t="s">
        <v>236</v>
      </c>
      <c r="N42" s="104">
        <v>24</v>
      </c>
      <c r="O42" s="105">
        <v>7.4</v>
      </c>
      <c r="P42" s="99" t="s">
        <v>237</v>
      </c>
      <c r="Q42" s="104">
        <v>13</v>
      </c>
      <c r="R42" s="99">
        <v>4</v>
      </c>
      <c r="S42" s="103" t="s">
        <v>236</v>
      </c>
      <c r="T42" s="104">
        <v>24</v>
      </c>
      <c r="U42" s="102" t="s">
        <v>473</v>
      </c>
      <c r="V42" s="103" t="s">
        <v>237</v>
      </c>
      <c r="W42" s="118">
        <v>5.7</v>
      </c>
      <c r="X42" s="102">
        <v>1</v>
      </c>
      <c r="Y42" s="103" t="s">
        <v>236</v>
      </c>
      <c r="Z42" s="104">
        <v>24</v>
      </c>
      <c r="AA42" s="102">
        <v>2</v>
      </c>
      <c r="AB42" s="99" t="s">
        <v>237</v>
      </c>
      <c r="AC42" s="104">
        <v>37</v>
      </c>
      <c r="AD42" s="99">
        <v>24</v>
      </c>
      <c r="AE42" s="103" t="s">
        <v>236</v>
      </c>
      <c r="AF42" s="104">
        <v>24</v>
      </c>
      <c r="AG42" s="105">
        <v>1.1</v>
      </c>
      <c r="AH42" s="99" t="s">
        <v>239</v>
      </c>
      <c r="AI42" s="371" t="s">
        <v>457</v>
      </c>
      <c r="AJ42" s="75" t="s">
        <v>237</v>
      </c>
      <c r="AK42" s="80">
        <v>1.3</v>
      </c>
      <c r="AL42" s="75" t="s">
        <v>239</v>
      </c>
      <c r="AM42" s="371" t="s">
        <v>453</v>
      </c>
    </row>
    <row r="43" spans="1:39" ht="15" customHeight="1">
      <c r="A43" s="659"/>
      <c r="B43" s="642" t="s">
        <v>257</v>
      </c>
      <c r="C43" s="75"/>
      <c r="D43" s="76" t="s">
        <v>240</v>
      </c>
      <c r="E43" s="77">
        <v>1</v>
      </c>
      <c r="F43" s="58" t="s">
        <v>15</v>
      </c>
      <c r="G43" s="78" t="s">
        <v>236</v>
      </c>
      <c r="H43" s="79">
        <v>12</v>
      </c>
      <c r="I43" s="80">
        <v>7</v>
      </c>
      <c r="J43" s="80" t="s">
        <v>237</v>
      </c>
      <c r="K43" s="81">
        <v>7.7</v>
      </c>
      <c r="L43" s="58" t="s">
        <v>15</v>
      </c>
      <c r="M43" s="78" t="s">
        <v>236</v>
      </c>
      <c r="N43" s="79">
        <v>12</v>
      </c>
      <c r="O43" s="80">
        <v>8.4</v>
      </c>
      <c r="P43" s="75" t="s">
        <v>237</v>
      </c>
      <c r="Q43" s="79">
        <v>12</v>
      </c>
      <c r="R43" s="58" t="s">
        <v>15</v>
      </c>
      <c r="S43" s="78" t="s">
        <v>236</v>
      </c>
      <c r="T43" s="79">
        <v>12</v>
      </c>
      <c r="U43" s="58" t="s">
        <v>473</v>
      </c>
      <c r="V43" s="78" t="s">
        <v>237</v>
      </c>
      <c r="W43" s="79">
        <v>1.8</v>
      </c>
      <c r="X43" s="58">
        <v>1</v>
      </c>
      <c r="Y43" s="78" t="s">
        <v>236</v>
      </c>
      <c r="Z43" s="79">
        <v>12</v>
      </c>
      <c r="AA43" s="58">
        <v>2</v>
      </c>
      <c r="AB43" s="75" t="s">
        <v>237</v>
      </c>
      <c r="AC43" s="79">
        <v>28</v>
      </c>
      <c r="AD43" s="75">
        <v>12</v>
      </c>
      <c r="AE43" s="78" t="s">
        <v>236</v>
      </c>
      <c r="AF43" s="79">
        <v>12</v>
      </c>
      <c r="AG43" s="80">
        <v>1.3</v>
      </c>
      <c r="AH43" s="75" t="s">
        <v>239</v>
      </c>
      <c r="AI43" s="373" t="s">
        <v>457</v>
      </c>
      <c r="AJ43" s="331" t="s">
        <v>237</v>
      </c>
      <c r="AK43" s="330">
        <v>4.6</v>
      </c>
      <c r="AL43" s="331" t="s">
        <v>239</v>
      </c>
      <c r="AM43" s="373" t="s">
        <v>452</v>
      </c>
    </row>
    <row r="44" spans="1:39" ht="15" customHeight="1">
      <c r="A44" s="659"/>
      <c r="B44" s="642"/>
      <c r="C44" s="75"/>
      <c r="D44" s="76" t="s">
        <v>241</v>
      </c>
      <c r="E44" s="77">
        <v>1</v>
      </c>
      <c r="F44" s="58" t="s">
        <v>15</v>
      </c>
      <c r="G44" s="78" t="s">
        <v>236</v>
      </c>
      <c r="H44" s="79">
        <v>12</v>
      </c>
      <c r="I44" s="80">
        <v>7</v>
      </c>
      <c r="J44" s="80" t="s">
        <v>237</v>
      </c>
      <c r="K44" s="81">
        <v>7.4</v>
      </c>
      <c r="L44" s="58">
        <v>1</v>
      </c>
      <c r="M44" s="78" t="s">
        <v>236</v>
      </c>
      <c r="N44" s="79">
        <v>12</v>
      </c>
      <c r="O44" s="80">
        <v>4.8</v>
      </c>
      <c r="P44" s="75" t="s">
        <v>237</v>
      </c>
      <c r="Q44" s="79">
        <v>12</v>
      </c>
      <c r="R44" s="75">
        <v>4</v>
      </c>
      <c r="S44" s="78" t="s">
        <v>236</v>
      </c>
      <c r="T44" s="79">
        <v>12</v>
      </c>
      <c r="U44" s="84">
        <v>0.6</v>
      </c>
      <c r="V44" s="78" t="s">
        <v>237</v>
      </c>
      <c r="W44" s="79">
        <v>7.7</v>
      </c>
      <c r="X44" s="90" t="s">
        <v>15</v>
      </c>
      <c r="Y44" s="78" t="s">
        <v>236</v>
      </c>
      <c r="Z44" s="79">
        <v>12</v>
      </c>
      <c r="AA44" s="58">
        <v>5</v>
      </c>
      <c r="AB44" s="75" t="s">
        <v>237</v>
      </c>
      <c r="AC44" s="79">
        <v>22</v>
      </c>
      <c r="AD44" s="75">
        <v>8</v>
      </c>
      <c r="AE44" s="78" t="s">
        <v>236</v>
      </c>
      <c r="AF44" s="79">
        <v>12</v>
      </c>
      <c r="AG44" s="80">
        <v>3.1</v>
      </c>
      <c r="AH44" s="75" t="s">
        <v>239</v>
      </c>
      <c r="AI44" s="372" t="s">
        <v>457</v>
      </c>
      <c r="AJ44" s="111" t="s">
        <v>237</v>
      </c>
      <c r="AK44" s="329">
        <v>2.2</v>
      </c>
      <c r="AL44" s="111" t="s">
        <v>239</v>
      </c>
      <c r="AM44" s="372" t="s">
        <v>453</v>
      </c>
    </row>
    <row r="45" spans="1:39" ht="15" customHeight="1">
      <c r="A45" s="659"/>
      <c r="B45" s="98" t="s">
        <v>258</v>
      </c>
      <c r="C45" s="99"/>
      <c r="D45" s="100" t="s">
        <v>242</v>
      </c>
      <c r="E45" s="101">
        <v>2</v>
      </c>
      <c r="F45" s="107">
        <v>4</v>
      </c>
      <c r="G45" s="119" t="s">
        <v>236</v>
      </c>
      <c r="H45" s="104">
        <v>24</v>
      </c>
      <c r="I45" s="105">
        <v>7.1</v>
      </c>
      <c r="J45" s="105" t="s">
        <v>237</v>
      </c>
      <c r="K45" s="115">
        <v>9.2</v>
      </c>
      <c r="L45" s="102" t="s">
        <v>15</v>
      </c>
      <c r="M45" s="103" t="s">
        <v>236</v>
      </c>
      <c r="N45" s="104">
        <v>24</v>
      </c>
      <c r="O45" s="105">
        <v>7.1</v>
      </c>
      <c r="P45" s="99" t="s">
        <v>237</v>
      </c>
      <c r="Q45" s="104">
        <v>13</v>
      </c>
      <c r="R45" s="102">
        <v>3</v>
      </c>
      <c r="S45" s="103" t="s">
        <v>236</v>
      </c>
      <c r="T45" s="104">
        <v>24</v>
      </c>
      <c r="U45" s="108">
        <v>1.1</v>
      </c>
      <c r="V45" s="103" t="s">
        <v>237</v>
      </c>
      <c r="W45" s="120">
        <v>7.1</v>
      </c>
      <c r="X45" s="102" t="s">
        <v>15</v>
      </c>
      <c r="Y45" s="103" t="s">
        <v>236</v>
      </c>
      <c r="Z45" s="104">
        <v>24</v>
      </c>
      <c r="AA45" s="102">
        <v>4</v>
      </c>
      <c r="AB45" s="99" t="s">
        <v>237</v>
      </c>
      <c r="AC45" s="104">
        <v>47</v>
      </c>
      <c r="AD45" s="102" t="s">
        <v>15</v>
      </c>
      <c r="AE45" s="103" t="s">
        <v>236</v>
      </c>
      <c r="AF45" s="104">
        <v>24</v>
      </c>
      <c r="AG45" s="105">
        <v>7.9</v>
      </c>
      <c r="AH45" s="99" t="s">
        <v>239</v>
      </c>
      <c r="AI45" s="371" t="s">
        <v>456</v>
      </c>
      <c r="AJ45" s="75" t="s">
        <v>237</v>
      </c>
      <c r="AK45" s="80">
        <v>1.3</v>
      </c>
      <c r="AL45" s="75" t="s">
        <v>239</v>
      </c>
      <c r="AM45" s="371" t="s">
        <v>453</v>
      </c>
    </row>
    <row r="46" spans="1:39" ht="15" customHeight="1">
      <c r="A46" s="659"/>
      <c r="B46" s="74" t="s">
        <v>259</v>
      </c>
      <c r="C46" s="75"/>
      <c r="D46" s="76" t="s">
        <v>242</v>
      </c>
      <c r="E46" s="77">
        <v>3</v>
      </c>
      <c r="F46" s="75">
        <v>6</v>
      </c>
      <c r="G46" s="78" t="s">
        <v>236</v>
      </c>
      <c r="H46" s="79">
        <v>36</v>
      </c>
      <c r="I46" s="80">
        <v>7.1</v>
      </c>
      <c r="J46" s="80" t="s">
        <v>237</v>
      </c>
      <c r="K46" s="81">
        <v>9.1</v>
      </c>
      <c r="L46" s="58" t="s">
        <v>15</v>
      </c>
      <c r="M46" s="78" t="s">
        <v>236</v>
      </c>
      <c r="N46" s="79">
        <v>36</v>
      </c>
      <c r="O46" s="80">
        <v>6.6</v>
      </c>
      <c r="P46" s="75" t="s">
        <v>237</v>
      </c>
      <c r="Q46" s="79">
        <v>13</v>
      </c>
      <c r="R46" s="58" t="s">
        <v>458</v>
      </c>
      <c r="S46" s="78" t="s">
        <v>236</v>
      </c>
      <c r="T46" s="79">
        <v>36</v>
      </c>
      <c r="U46" s="84">
        <v>0.5</v>
      </c>
      <c r="V46" s="78" t="s">
        <v>237</v>
      </c>
      <c r="W46" s="81">
        <v>4.3</v>
      </c>
      <c r="X46" s="90" t="s">
        <v>15</v>
      </c>
      <c r="Y46" s="78" t="s">
        <v>236</v>
      </c>
      <c r="Z46" s="79">
        <v>36</v>
      </c>
      <c r="AA46" s="58">
        <v>5</v>
      </c>
      <c r="AB46" s="75" t="s">
        <v>237</v>
      </c>
      <c r="AC46" s="79">
        <v>29</v>
      </c>
      <c r="AD46" s="58" t="s">
        <v>15</v>
      </c>
      <c r="AE46" s="78" t="s">
        <v>236</v>
      </c>
      <c r="AF46" s="79">
        <v>36</v>
      </c>
      <c r="AG46" s="80">
        <v>1.1</v>
      </c>
      <c r="AH46" s="75" t="s">
        <v>239</v>
      </c>
      <c r="AI46" s="374" t="s">
        <v>457</v>
      </c>
      <c r="AJ46" s="333" t="s">
        <v>237</v>
      </c>
      <c r="AK46" s="332">
        <v>9.4</v>
      </c>
      <c r="AL46" s="333" t="s">
        <v>239</v>
      </c>
      <c r="AM46" s="374" t="s">
        <v>452</v>
      </c>
    </row>
    <row r="47" spans="1:39" ht="15" customHeight="1">
      <c r="A47" s="659"/>
      <c r="B47" s="98" t="s">
        <v>260</v>
      </c>
      <c r="C47" s="99"/>
      <c r="D47" s="100" t="s">
        <v>241</v>
      </c>
      <c r="E47" s="101">
        <v>1</v>
      </c>
      <c r="F47" s="107" t="s">
        <v>458</v>
      </c>
      <c r="G47" s="103" t="s">
        <v>236</v>
      </c>
      <c r="H47" s="104">
        <v>12</v>
      </c>
      <c r="I47" s="105">
        <v>7.3</v>
      </c>
      <c r="J47" s="105" t="s">
        <v>237</v>
      </c>
      <c r="K47" s="115">
        <v>8</v>
      </c>
      <c r="L47" s="102" t="s">
        <v>15</v>
      </c>
      <c r="M47" s="103" t="s">
        <v>236</v>
      </c>
      <c r="N47" s="104">
        <v>12</v>
      </c>
      <c r="O47" s="105">
        <v>7.8</v>
      </c>
      <c r="P47" s="99" t="s">
        <v>237</v>
      </c>
      <c r="Q47" s="104">
        <v>13</v>
      </c>
      <c r="R47" s="102" t="s">
        <v>458</v>
      </c>
      <c r="S47" s="103" t="s">
        <v>236</v>
      </c>
      <c r="T47" s="104">
        <v>12</v>
      </c>
      <c r="U47" s="108">
        <v>0.5</v>
      </c>
      <c r="V47" s="103" t="s">
        <v>237</v>
      </c>
      <c r="W47" s="115">
        <v>3</v>
      </c>
      <c r="X47" s="99">
        <v>1</v>
      </c>
      <c r="Y47" s="103" t="s">
        <v>236</v>
      </c>
      <c r="Z47" s="104">
        <v>12</v>
      </c>
      <c r="AA47" s="102">
        <v>2</v>
      </c>
      <c r="AB47" s="99" t="s">
        <v>237</v>
      </c>
      <c r="AC47" s="104">
        <v>27</v>
      </c>
      <c r="AD47" s="99">
        <v>8</v>
      </c>
      <c r="AE47" s="103" t="s">
        <v>236</v>
      </c>
      <c r="AF47" s="104">
        <v>12</v>
      </c>
      <c r="AG47" s="105">
        <v>4.5</v>
      </c>
      <c r="AH47" s="99" t="s">
        <v>239</v>
      </c>
      <c r="AI47" s="371" t="s">
        <v>454</v>
      </c>
      <c r="AJ47" s="75" t="s">
        <v>237</v>
      </c>
      <c r="AK47" s="80">
        <v>1.1</v>
      </c>
      <c r="AL47" s="75" t="s">
        <v>239</v>
      </c>
      <c r="AM47" s="371" t="s">
        <v>453</v>
      </c>
    </row>
    <row r="48" spans="1:39" ht="15" customHeight="1">
      <c r="A48" s="659"/>
      <c r="B48" s="74" t="s">
        <v>261</v>
      </c>
      <c r="C48" s="75"/>
      <c r="D48" s="76" t="s">
        <v>241</v>
      </c>
      <c r="E48" s="77">
        <v>1</v>
      </c>
      <c r="F48" s="58">
        <v>1</v>
      </c>
      <c r="G48" s="78" t="s">
        <v>236</v>
      </c>
      <c r="H48" s="79">
        <v>12</v>
      </c>
      <c r="I48" s="80">
        <v>6.9</v>
      </c>
      <c r="J48" s="80" t="s">
        <v>237</v>
      </c>
      <c r="K48" s="81">
        <v>9.1</v>
      </c>
      <c r="L48" s="58" t="s">
        <v>15</v>
      </c>
      <c r="M48" s="78" t="s">
        <v>236</v>
      </c>
      <c r="N48" s="79">
        <v>12</v>
      </c>
      <c r="O48" s="80">
        <v>7.1</v>
      </c>
      <c r="P48" s="75" t="s">
        <v>237</v>
      </c>
      <c r="Q48" s="79">
        <v>13</v>
      </c>
      <c r="R48" s="102" t="s">
        <v>15</v>
      </c>
      <c r="S48" s="78" t="s">
        <v>236</v>
      </c>
      <c r="T48" s="79">
        <v>12</v>
      </c>
      <c r="U48" s="58" t="s">
        <v>238</v>
      </c>
      <c r="V48" s="78" t="s">
        <v>237</v>
      </c>
      <c r="W48" s="81">
        <v>1.5</v>
      </c>
      <c r="X48" s="102" t="s">
        <v>458</v>
      </c>
      <c r="Y48" s="78" t="s">
        <v>236</v>
      </c>
      <c r="Z48" s="79">
        <v>12</v>
      </c>
      <c r="AA48" s="58">
        <v>4</v>
      </c>
      <c r="AB48" s="75" t="s">
        <v>237</v>
      </c>
      <c r="AC48" s="79">
        <v>18</v>
      </c>
      <c r="AD48" s="75">
        <v>8</v>
      </c>
      <c r="AE48" s="78" t="s">
        <v>236</v>
      </c>
      <c r="AF48" s="79">
        <v>12</v>
      </c>
      <c r="AG48" s="80">
        <v>4.5</v>
      </c>
      <c r="AH48" s="75" t="s">
        <v>239</v>
      </c>
      <c r="AI48" s="374" t="s">
        <v>454</v>
      </c>
      <c r="AJ48" s="333" t="s">
        <v>237</v>
      </c>
      <c r="AK48" s="332">
        <v>4.9</v>
      </c>
      <c r="AL48" s="333" t="s">
        <v>239</v>
      </c>
      <c r="AM48" s="374" t="s">
        <v>452</v>
      </c>
    </row>
    <row r="49" spans="1:39" ht="15" customHeight="1">
      <c r="A49" s="659"/>
      <c r="B49" s="643" t="s">
        <v>262</v>
      </c>
      <c r="C49" s="65"/>
      <c r="D49" s="66" t="s">
        <v>240</v>
      </c>
      <c r="E49" s="67">
        <v>1</v>
      </c>
      <c r="F49" s="73" t="s">
        <v>15</v>
      </c>
      <c r="G49" s="69" t="s">
        <v>236</v>
      </c>
      <c r="H49" s="70">
        <v>12</v>
      </c>
      <c r="I49" s="71">
        <v>7.2</v>
      </c>
      <c r="J49" s="71" t="s">
        <v>237</v>
      </c>
      <c r="K49" s="72">
        <v>7.8</v>
      </c>
      <c r="L49" s="73" t="s">
        <v>15</v>
      </c>
      <c r="M49" s="69" t="s">
        <v>236</v>
      </c>
      <c r="N49" s="70">
        <v>12</v>
      </c>
      <c r="O49" s="71">
        <v>8.1</v>
      </c>
      <c r="P49" s="65" t="s">
        <v>237</v>
      </c>
      <c r="Q49" s="70">
        <v>12</v>
      </c>
      <c r="R49" s="73" t="s">
        <v>15</v>
      </c>
      <c r="S49" s="69" t="s">
        <v>236</v>
      </c>
      <c r="T49" s="70">
        <v>12</v>
      </c>
      <c r="U49" s="73" t="s">
        <v>238</v>
      </c>
      <c r="V49" s="69" t="s">
        <v>237</v>
      </c>
      <c r="W49" s="70">
        <v>1.3</v>
      </c>
      <c r="X49" s="73" t="s">
        <v>458</v>
      </c>
      <c r="Y49" s="69" t="s">
        <v>236</v>
      </c>
      <c r="Z49" s="70">
        <v>12</v>
      </c>
      <c r="AA49" s="73">
        <v>2</v>
      </c>
      <c r="AB49" s="65" t="s">
        <v>237</v>
      </c>
      <c r="AC49" s="70">
        <v>21</v>
      </c>
      <c r="AD49" s="65">
        <v>9</v>
      </c>
      <c r="AE49" s="69" t="s">
        <v>236</v>
      </c>
      <c r="AF49" s="70">
        <v>12</v>
      </c>
      <c r="AG49" s="71">
        <v>1.1</v>
      </c>
      <c r="AH49" s="65" t="s">
        <v>239</v>
      </c>
      <c r="AI49" s="371" t="s">
        <v>454</v>
      </c>
      <c r="AJ49" s="75" t="s">
        <v>237</v>
      </c>
      <c r="AK49" s="80">
        <v>1.3</v>
      </c>
      <c r="AL49" s="75" t="s">
        <v>239</v>
      </c>
      <c r="AM49" s="371" t="s">
        <v>453</v>
      </c>
    </row>
    <row r="50" spans="1:39" ht="15" customHeight="1">
      <c r="A50" s="659"/>
      <c r="B50" s="644"/>
      <c r="C50" s="87"/>
      <c r="D50" s="88" t="s">
        <v>241</v>
      </c>
      <c r="E50" s="89">
        <v>3</v>
      </c>
      <c r="F50" s="90" t="s">
        <v>15</v>
      </c>
      <c r="G50" s="91" t="s">
        <v>236</v>
      </c>
      <c r="H50" s="92">
        <v>36</v>
      </c>
      <c r="I50" s="93">
        <v>7.1</v>
      </c>
      <c r="J50" s="93" t="s">
        <v>237</v>
      </c>
      <c r="K50" s="121">
        <v>8</v>
      </c>
      <c r="L50" s="90" t="s">
        <v>15</v>
      </c>
      <c r="M50" s="91" t="s">
        <v>236</v>
      </c>
      <c r="N50" s="92">
        <v>36</v>
      </c>
      <c r="O50" s="93">
        <v>5.4</v>
      </c>
      <c r="P50" s="87" t="s">
        <v>237</v>
      </c>
      <c r="Q50" s="92">
        <v>13</v>
      </c>
      <c r="R50" s="90" t="s">
        <v>15</v>
      </c>
      <c r="S50" s="91" t="s">
        <v>236</v>
      </c>
      <c r="T50" s="92">
        <v>36</v>
      </c>
      <c r="U50" s="90" t="s">
        <v>238</v>
      </c>
      <c r="V50" s="91" t="s">
        <v>237</v>
      </c>
      <c r="W50" s="92">
        <v>1.8</v>
      </c>
      <c r="X50" s="90" t="s">
        <v>458</v>
      </c>
      <c r="Y50" s="91" t="s">
        <v>236</v>
      </c>
      <c r="Z50" s="92">
        <v>36</v>
      </c>
      <c r="AA50" s="90">
        <v>2</v>
      </c>
      <c r="AB50" s="87" t="s">
        <v>237</v>
      </c>
      <c r="AC50" s="92">
        <v>22</v>
      </c>
      <c r="AD50" s="87">
        <v>25</v>
      </c>
      <c r="AE50" s="91" t="s">
        <v>236</v>
      </c>
      <c r="AF50" s="92">
        <v>36</v>
      </c>
      <c r="AG50" s="93">
        <v>4.5</v>
      </c>
      <c r="AH50" s="87" t="s">
        <v>239</v>
      </c>
      <c r="AI50" s="371" t="s">
        <v>454</v>
      </c>
      <c r="AJ50" s="75" t="s">
        <v>237</v>
      </c>
      <c r="AK50" s="80">
        <v>1.6</v>
      </c>
      <c r="AL50" s="75" t="s">
        <v>239</v>
      </c>
      <c r="AM50" s="371" t="s">
        <v>453</v>
      </c>
    </row>
    <row r="51" spans="1:39" ht="15" customHeight="1">
      <c r="A51" s="659"/>
      <c r="B51" s="642" t="s">
        <v>263</v>
      </c>
      <c r="C51" s="75"/>
      <c r="D51" s="76" t="s">
        <v>240</v>
      </c>
      <c r="E51" s="77">
        <v>1</v>
      </c>
      <c r="F51" s="73">
        <v>1</v>
      </c>
      <c r="G51" s="78" t="s">
        <v>236</v>
      </c>
      <c r="H51" s="79">
        <v>12</v>
      </c>
      <c r="I51" s="80">
        <v>7.1</v>
      </c>
      <c r="J51" s="80" t="s">
        <v>237</v>
      </c>
      <c r="K51" s="81">
        <v>9.2</v>
      </c>
      <c r="L51" s="58" t="s">
        <v>15</v>
      </c>
      <c r="M51" s="78" t="s">
        <v>236</v>
      </c>
      <c r="N51" s="79">
        <v>12</v>
      </c>
      <c r="O51" s="80">
        <v>9.4</v>
      </c>
      <c r="P51" s="75" t="s">
        <v>237</v>
      </c>
      <c r="Q51" s="79">
        <v>12</v>
      </c>
      <c r="R51" s="58" t="s">
        <v>458</v>
      </c>
      <c r="S51" s="78" t="s">
        <v>236</v>
      </c>
      <c r="T51" s="79">
        <v>12</v>
      </c>
      <c r="U51" s="58" t="s">
        <v>238</v>
      </c>
      <c r="V51" s="78" t="s">
        <v>237</v>
      </c>
      <c r="W51" s="85">
        <v>1.6</v>
      </c>
      <c r="X51" s="58" t="s">
        <v>15</v>
      </c>
      <c r="Y51" s="78" t="s">
        <v>236</v>
      </c>
      <c r="Z51" s="79">
        <v>12</v>
      </c>
      <c r="AA51" s="58" t="s">
        <v>396</v>
      </c>
      <c r="AB51" s="75" t="s">
        <v>237</v>
      </c>
      <c r="AC51" s="79">
        <v>4</v>
      </c>
      <c r="AD51" s="75">
        <v>11</v>
      </c>
      <c r="AE51" s="78" t="s">
        <v>236</v>
      </c>
      <c r="AF51" s="79">
        <v>12</v>
      </c>
      <c r="AG51" s="80">
        <v>2</v>
      </c>
      <c r="AH51" s="75" t="s">
        <v>239</v>
      </c>
      <c r="AI51" s="373" t="s">
        <v>454</v>
      </c>
      <c r="AJ51" s="331" t="s">
        <v>237</v>
      </c>
      <c r="AK51" s="330">
        <v>7</v>
      </c>
      <c r="AL51" s="331" t="s">
        <v>239</v>
      </c>
      <c r="AM51" s="373" t="s">
        <v>452</v>
      </c>
    </row>
    <row r="52" spans="1:39" ht="15" customHeight="1">
      <c r="A52" s="659"/>
      <c r="B52" s="642"/>
      <c r="C52" s="75"/>
      <c r="D52" s="76" t="s">
        <v>241</v>
      </c>
      <c r="E52" s="77">
        <v>1</v>
      </c>
      <c r="F52" s="58" t="s">
        <v>15</v>
      </c>
      <c r="G52" s="78" t="s">
        <v>236</v>
      </c>
      <c r="H52" s="79">
        <v>12</v>
      </c>
      <c r="I52" s="80">
        <v>6.8</v>
      </c>
      <c r="J52" s="80" t="s">
        <v>237</v>
      </c>
      <c r="K52" s="81">
        <v>7.3</v>
      </c>
      <c r="L52" s="90">
        <v>2</v>
      </c>
      <c r="M52" s="78" t="s">
        <v>236</v>
      </c>
      <c r="N52" s="79">
        <v>12</v>
      </c>
      <c r="O52" s="80">
        <v>3.9</v>
      </c>
      <c r="P52" s="75" t="s">
        <v>237</v>
      </c>
      <c r="Q52" s="79">
        <v>12</v>
      </c>
      <c r="R52" s="90" t="s">
        <v>458</v>
      </c>
      <c r="S52" s="78" t="s">
        <v>236</v>
      </c>
      <c r="T52" s="79">
        <v>12</v>
      </c>
      <c r="U52" s="58" t="s">
        <v>238</v>
      </c>
      <c r="V52" s="78" t="s">
        <v>237</v>
      </c>
      <c r="W52" s="81">
        <v>1.6</v>
      </c>
      <c r="X52" s="90" t="s">
        <v>458</v>
      </c>
      <c r="Y52" s="78" t="s">
        <v>236</v>
      </c>
      <c r="Z52" s="79">
        <v>12</v>
      </c>
      <c r="AA52" s="58">
        <v>1</v>
      </c>
      <c r="AB52" s="75" t="s">
        <v>237</v>
      </c>
      <c r="AC52" s="79">
        <v>22</v>
      </c>
      <c r="AD52" s="75">
        <v>9</v>
      </c>
      <c r="AE52" s="78" t="s">
        <v>236</v>
      </c>
      <c r="AF52" s="79">
        <v>12</v>
      </c>
      <c r="AG52" s="80">
        <v>4.5</v>
      </c>
      <c r="AH52" s="75" t="s">
        <v>239</v>
      </c>
      <c r="AI52" s="372" t="s">
        <v>454</v>
      </c>
      <c r="AJ52" s="111" t="s">
        <v>237</v>
      </c>
      <c r="AK52" s="329">
        <v>2.4</v>
      </c>
      <c r="AL52" s="111" t="s">
        <v>239</v>
      </c>
      <c r="AM52" s="372" t="s">
        <v>455</v>
      </c>
    </row>
    <row r="53" spans="1:39" ht="15" customHeight="1">
      <c r="A53" s="659"/>
      <c r="B53" s="643" t="s">
        <v>264</v>
      </c>
      <c r="C53" s="65"/>
      <c r="D53" s="66" t="s">
        <v>241</v>
      </c>
      <c r="E53" s="67">
        <v>1</v>
      </c>
      <c r="F53" s="73">
        <v>1</v>
      </c>
      <c r="G53" s="69" t="s">
        <v>236</v>
      </c>
      <c r="H53" s="70">
        <v>24</v>
      </c>
      <c r="I53" s="71">
        <v>7.3</v>
      </c>
      <c r="J53" s="71" t="s">
        <v>237</v>
      </c>
      <c r="K53" s="72">
        <v>8.7</v>
      </c>
      <c r="L53" s="73" t="s">
        <v>15</v>
      </c>
      <c r="M53" s="69" t="s">
        <v>236</v>
      </c>
      <c r="N53" s="70">
        <v>24</v>
      </c>
      <c r="O53" s="71">
        <v>5.6</v>
      </c>
      <c r="P53" s="65" t="s">
        <v>237</v>
      </c>
      <c r="Q53" s="70">
        <v>15</v>
      </c>
      <c r="R53" s="65">
        <v>11</v>
      </c>
      <c r="S53" s="69" t="s">
        <v>236</v>
      </c>
      <c r="T53" s="70">
        <v>24</v>
      </c>
      <c r="U53" s="122">
        <v>1.7</v>
      </c>
      <c r="V53" s="69" t="s">
        <v>237</v>
      </c>
      <c r="W53" s="70">
        <v>7.3</v>
      </c>
      <c r="X53" s="73" t="s">
        <v>458</v>
      </c>
      <c r="Y53" s="69" t="s">
        <v>236</v>
      </c>
      <c r="Z53" s="70">
        <v>24</v>
      </c>
      <c r="AA53" s="65">
        <v>2</v>
      </c>
      <c r="AB53" s="65" t="s">
        <v>237</v>
      </c>
      <c r="AC53" s="70">
        <v>21</v>
      </c>
      <c r="AD53" s="65">
        <v>24</v>
      </c>
      <c r="AE53" s="69" t="s">
        <v>236</v>
      </c>
      <c r="AF53" s="70">
        <v>24</v>
      </c>
      <c r="AG53" s="71">
        <v>7.8</v>
      </c>
      <c r="AH53" s="65" t="s">
        <v>239</v>
      </c>
      <c r="AI53" s="371" t="s">
        <v>457</v>
      </c>
      <c r="AJ53" s="75" t="s">
        <v>237</v>
      </c>
      <c r="AK53" s="80">
        <v>2.4</v>
      </c>
      <c r="AL53" s="75" t="s">
        <v>239</v>
      </c>
      <c r="AM53" s="371" t="s">
        <v>453</v>
      </c>
    </row>
    <row r="54" spans="1:39" ht="15" customHeight="1">
      <c r="A54" s="659"/>
      <c r="B54" s="644"/>
      <c r="C54" s="87"/>
      <c r="D54" s="88" t="s">
        <v>242</v>
      </c>
      <c r="E54" s="89">
        <v>3</v>
      </c>
      <c r="F54" s="90" t="s">
        <v>15</v>
      </c>
      <c r="G54" s="91" t="s">
        <v>236</v>
      </c>
      <c r="H54" s="92">
        <v>48</v>
      </c>
      <c r="I54" s="93">
        <v>7.2</v>
      </c>
      <c r="J54" s="93" t="s">
        <v>237</v>
      </c>
      <c r="K54" s="94">
        <v>8.1</v>
      </c>
      <c r="L54" s="90">
        <v>12</v>
      </c>
      <c r="M54" s="91" t="s">
        <v>236</v>
      </c>
      <c r="N54" s="92">
        <v>48</v>
      </c>
      <c r="O54" s="93">
        <v>1.9</v>
      </c>
      <c r="P54" s="87" t="s">
        <v>237</v>
      </c>
      <c r="Q54" s="92">
        <v>13</v>
      </c>
      <c r="R54" s="87">
        <v>19</v>
      </c>
      <c r="S54" s="91" t="s">
        <v>236</v>
      </c>
      <c r="T54" s="92">
        <v>48</v>
      </c>
      <c r="U54" s="95">
        <v>0.6</v>
      </c>
      <c r="V54" s="91" t="s">
        <v>237</v>
      </c>
      <c r="W54" s="123">
        <v>12</v>
      </c>
      <c r="X54" s="90">
        <v>1</v>
      </c>
      <c r="Y54" s="91" t="s">
        <v>236</v>
      </c>
      <c r="Z54" s="92">
        <v>48</v>
      </c>
      <c r="AA54" s="90">
        <v>2</v>
      </c>
      <c r="AB54" s="87" t="s">
        <v>237</v>
      </c>
      <c r="AC54" s="92">
        <v>99</v>
      </c>
      <c r="AD54" s="90" t="s">
        <v>458</v>
      </c>
      <c r="AE54" s="91" t="s">
        <v>236</v>
      </c>
      <c r="AF54" s="92">
        <v>48</v>
      </c>
      <c r="AG54" s="93">
        <v>1.3</v>
      </c>
      <c r="AH54" s="87" t="s">
        <v>239</v>
      </c>
      <c r="AI54" s="371" t="s">
        <v>457</v>
      </c>
      <c r="AJ54" s="75" t="s">
        <v>237</v>
      </c>
      <c r="AK54" s="80">
        <v>2.4</v>
      </c>
      <c r="AL54" s="75" t="s">
        <v>239</v>
      </c>
      <c r="AM54" s="371" t="s">
        <v>455</v>
      </c>
    </row>
    <row r="55" spans="1:39" ht="15" customHeight="1">
      <c r="A55" s="659"/>
      <c r="B55" s="74" t="s">
        <v>265</v>
      </c>
      <c r="C55" s="75"/>
      <c r="D55" s="76" t="s">
        <v>240</v>
      </c>
      <c r="E55" s="77">
        <v>3</v>
      </c>
      <c r="F55" s="58" t="s">
        <v>15</v>
      </c>
      <c r="G55" s="78" t="s">
        <v>236</v>
      </c>
      <c r="H55" s="79">
        <v>36</v>
      </c>
      <c r="I55" s="80">
        <v>6.9</v>
      </c>
      <c r="J55" s="80" t="s">
        <v>237</v>
      </c>
      <c r="K55" s="81">
        <v>8</v>
      </c>
      <c r="L55" s="75">
        <v>1</v>
      </c>
      <c r="M55" s="78" t="s">
        <v>236</v>
      </c>
      <c r="N55" s="79">
        <v>36</v>
      </c>
      <c r="O55" s="84">
        <v>6.7</v>
      </c>
      <c r="P55" s="75" t="s">
        <v>237</v>
      </c>
      <c r="Q55" s="79">
        <v>14</v>
      </c>
      <c r="R55" s="58">
        <v>1</v>
      </c>
      <c r="S55" s="78" t="s">
        <v>236</v>
      </c>
      <c r="T55" s="104">
        <v>36</v>
      </c>
      <c r="U55" s="102" t="s">
        <v>473</v>
      </c>
      <c r="V55" s="103" t="s">
        <v>237</v>
      </c>
      <c r="W55" s="118">
        <v>2.9</v>
      </c>
      <c r="X55" s="58" t="s">
        <v>15</v>
      </c>
      <c r="Y55" s="78" t="s">
        <v>236</v>
      </c>
      <c r="Z55" s="79">
        <v>36</v>
      </c>
      <c r="AA55" s="58" t="s">
        <v>396</v>
      </c>
      <c r="AB55" s="75" t="s">
        <v>237</v>
      </c>
      <c r="AC55" s="79">
        <v>18</v>
      </c>
      <c r="AD55" s="75">
        <v>36</v>
      </c>
      <c r="AE55" s="78" t="s">
        <v>236</v>
      </c>
      <c r="AF55" s="79">
        <v>36</v>
      </c>
      <c r="AG55" s="80">
        <v>1.3</v>
      </c>
      <c r="AH55" s="75" t="s">
        <v>239</v>
      </c>
      <c r="AI55" s="374" t="s">
        <v>457</v>
      </c>
      <c r="AJ55" s="333" t="s">
        <v>237</v>
      </c>
      <c r="AK55" s="332">
        <v>1.1</v>
      </c>
      <c r="AL55" s="333" t="s">
        <v>239</v>
      </c>
      <c r="AM55" s="374" t="s">
        <v>453</v>
      </c>
    </row>
    <row r="56" spans="1:39" ht="15" customHeight="1">
      <c r="A56" s="659"/>
      <c r="B56" s="98" t="s">
        <v>266</v>
      </c>
      <c r="C56" s="99"/>
      <c r="D56" s="100" t="s">
        <v>240</v>
      </c>
      <c r="E56" s="101">
        <v>2</v>
      </c>
      <c r="F56" s="102" t="s">
        <v>15</v>
      </c>
      <c r="G56" s="103" t="s">
        <v>236</v>
      </c>
      <c r="H56" s="104">
        <v>24</v>
      </c>
      <c r="I56" s="105">
        <v>7.1</v>
      </c>
      <c r="J56" s="105" t="s">
        <v>237</v>
      </c>
      <c r="K56" s="115">
        <v>7.7</v>
      </c>
      <c r="L56" s="102" t="s">
        <v>458</v>
      </c>
      <c r="M56" s="103" t="s">
        <v>236</v>
      </c>
      <c r="N56" s="104">
        <v>24</v>
      </c>
      <c r="O56" s="105">
        <v>8.2</v>
      </c>
      <c r="P56" s="99" t="s">
        <v>237</v>
      </c>
      <c r="Q56" s="104">
        <v>13</v>
      </c>
      <c r="R56" s="99">
        <v>1</v>
      </c>
      <c r="S56" s="103" t="s">
        <v>236</v>
      </c>
      <c r="T56" s="92">
        <v>24</v>
      </c>
      <c r="U56" s="90" t="s">
        <v>238</v>
      </c>
      <c r="V56" s="91" t="s">
        <v>237</v>
      </c>
      <c r="W56" s="124">
        <v>2.2</v>
      </c>
      <c r="X56" s="102" t="s">
        <v>15</v>
      </c>
      <c r="Y56" s="103" t="s">
        <v>236</v>
      </c>
      <c r="Z56" s="104">
        <v>24</v>
      </c>
      <c r="AA56" s="102" t="s">
        <v>396</v>
      </c>
      <c r="AB56" s="99" t="s">
        <v>237</v>
      </c>
      <c r="AC56" s="104">
        <v>13</v>
      </c>
      <c r="AD56" s="99">
        <v>21</v>
      </c>
      <c r="AE56" s="103" t="s">
        <v>236</v>
      </c>
      <c r="AF56" s="104">
        <v>24</v>
      </c>
      <c r="AG56" s="105">
        <v>7.8</v>
      </c>
      <c r="AH56" s="99" t="s">
        <v>239</v>
      </c>
      <c r="AI56" s="371" t="s">
        <v>454</v>
      </c>
      <c r="AJ56" s="75" t="s">
        <v>237</v>
      </c>
      <c r="AK56" s="80">
        <v>7.9</v>
      </c>
      <c r="AL56" s="75" t="s">
        <v>239</v>
      </c>
      <c r="AM56" s="371" t="s">
        <v>452</v>
      </c>
    </row>
    <row r="57" spans="1:39" ht="15" customHeight="1">
      <c r="A57" s="659"/>
      <c r="B57" s="74" t="s">
        <v>267</v>
      </c>
      <c r="C57" s="75"/>
      <c r="D57" s="76" t="s">
        <v>240</v>
      </c>
      <c r="E57" s="77">
        <v>3</v>
      </c>
      <c r="F57" s="58" t="s">
        <v>15</v>
      </c>
      <c r="G57" s="78" t="s">
        <v>236</v>
      </c>
      <c r="H57" s="79">
        <v>36</v>
      </c>
      <c r="I57" s="80">
        <v>7</v>
      </c>
      <c r="J57" s="80" t="s">
        <v>237</v>
      </c>
      <c r="K57" s="81">
        <v>7.7</v>
      </c>
      <c r="L57" s="58">
        <v>2</v>
      </c>
      <c r="M57" s="78" t="s">
        <v>236</v>
      </c>
      <c r="N57" s="79">
        <v>36</v>
      </c>
      <c r="O57" s="80">
        <v>6.8</v>
      </c>
      <c r="P57" s="75" t="s">
        <v>237</v>
      </c>
      <c r="Q57" s="104">
        <v>13</v>
      </c>
      <c r="R57" s="102" t="s">
        <v>458</v>
      </c>
      <c r="S57" s="103" t="s">
        <v>236</v>
      </c>
      <c r="T57" s="104">
        <v>36</v>
      </c>
      <c r="U57" s="58" t="s">
        <v>473</v>
      </c>
      <c r="V57" s="78" t="s">
        <v>237</v>
      </c>
      <c r="W57" s="125">
        <v>1.9</v>
      </c>
      <c r="X57" s="102" t="s">
        <v>15</v>
      </c>
      <c r="Y57" s="78" t="s">
        <v>236</v>
      </c>
      <c r="Z57" s="79">
        <v>36</v>
      </c>
      <c r="AA57" s="58" t="s">
        <v>396</v>
      </c>
      <c r="AB57" s="75" t="s">
        <v>237</v>
      </c>
      <c r="AC57" s="79">
        <v>25</v>
      </c>
      <c r="AD57" s="58">
        <v>36</v>
      </c>
      <c r="AE57" s="78" t="s">
        <v>236</v>
      </c>
      <c r="AF57" s="79">
        <v>36</v>
      </c>
      <c r="AG57" s="80">
        <v>1.1</v>
      </c>
      <c r="AH57" s="75" t="s">
        <v>239</v>
      </c>
      <c r="AI57" s="374" t="s">
        <v>457</v>
      </c>
      <c r="AJ57" s="333" t="s">
        <v>237</v>
      </c>
      <c r="AK57" s="332">
        <v>1.3</v>
      </c>
      <c r="AL57" s="333" t="s">
        <v>239</v>
      </c>
      <c r="AM57" s="374" t="s">
        <v>453</v>
      </c>
    </row>
    <row r="58" spans="1:39" ht="15" customHeight="1">
      <c r="A58" s="659"/>
      <c r="B58" s="643" t="s">
        <v>268</v>
      </c>
      <c r="C58" s="65"/>
      <c r="D58" s="66" t="s">
        <v>240</v>
      </c>
      <c r="E58" s="67">
        <v>2</v>
      </c>
      <c r="F58" s="73" t="s">
        <v>15</v>
      </c>
      <c r="G58" s="69" t="s">
        <v>236</v>
      </c>
      <c r="H58" s="70">
        <v>24</v>
      </c>
      <c r="I58" s="71">
        <v>7</v>
      </c>
      <c r="J58" s="71" t="s">
        <v>237</v>
      </c>
      <c r="K58" s="72">
        <v>7.7</v>
      </c>
      <c r="L58" s="73" t="s">
        <v>15</v>
      </c>
      <c r="M58" s="69" t="s">
        <v>236</v>
      </c>
      <c r="N58" s="70">
        <v>24</v>
      </c>
      <c r="O58" s="71">
        <v>8.4</v>
      </c>
      <c r="P58" s="65" t="s">
        <v>237</v>
      </c>
      <c r="Q58" s="79">
        <v>13</v>
      </c>
      <c r="R58" s="58" t="s">
        <v>15</v>
      </c>
      <c r="S58" s="78" t="s">
        <v>236</v>
      </c>
      <c r="T58" s="79">
        <v>24</v>
      </c>
      <c r="U58" s="73" t="s">
        <v>473</v>
      </c>
      <c r="V58" s="69" t="s">
        <v>237</v>
      </c>
      <c r="W58" s="72">
        <v>1.6</v>
      </c>
      <c r="X58" s="73">
        <v>5</v>
      </c>
      <c r="Y58" s="69" t="s">
        <v>236</v>
      </c>
      <c r="Z58" s="70">
        <v>24</v>
      </c>
      <c r="AA58" s="73" t="s">
        <v>250</v>
      </c>
      <c r="AB58" s="65" t="s">
        <v>237</v>
      </c>
      <c r="AC58" s="70">
        <v>110</v>
      </c>
      <c r="AD58" s="65">
        <v>22</v>
      </c>
      <c r="AE58" s="69" t="s">
        <v>236</v>
      </c>
      <c r="AF58" s="70">
        <v>24</v>
      </c>
      <c r="AG58" s="71">
        <v>7.8</v>
      </c>
      <c r="AH58" s="65" t="s">
        <v>239</v>
      </c>
      <c r="AI58" s="371" t="s">
        <v>454</v>
      </c>
      <c r="AJ58" s="75" t="s">
        <v>237</v>
      </c>
      <c r="AK58" s="80">
        <v>1.3</v>
      </c>
      <c r="AL58" s="75" t="s">
        <v>239</v>
      </c>
      <c r="AM58" s="371" t="s">
        <v>453</v>
      </c>
    </row>
    <row r="59" spans="1:39" ht="15" customHeight="1">
      <c r="A59" s="660"/>
      <c r="B59" s="642"/>
      <c r="C59" s="75"/>
      <c r="D59" s="76" t="s">
        <v>241</v>
      </c>
      <c r="E59" s="77">
        <v>2</v>
      </c>
      <c r="F59" s="58" t="s">
        <v>15</v>
      </c>
      <c r="G59" s="78" t="s">
        <v>236</v>
      </c>
      <c r="H59" s="79">
        <v>24</v>
      </c>
      <c r="I59" s="80">
        <v>6.9</v>
      </c>
      <c r="J59" s="80" t="s">
        <v>237</v>
      </c>
      <c r="K59" s="81">
        <v>8.1</v>
      </c>
      <c r="L59" s="126" t="s">
        <v>15</v>
      </c>
      <c r="M59" s="78" t="s">
        <v>236</v>
      </c>
      <c r="N59" s="79">
        <v>24</v>
      </c>
      <c r="O59" s="80">
        <v>7.4</v>
      </c>
      <c r="P59" s="75" t="s">
        <v>237</v>
      </c>
      <c r="Q59" s="79">
        <v>13</v>
      </c>
      <c r="R59" s="126">
        <v>1</v>
      </c>
      <c r="S59" s="78" t="s">
        <v>236</v>
      </c>
      <c r="T59" s="79">
        <v>24</v>
      </c>
      <c r="U59" s="58" t="s">
        <v>238</v>
      </c>
      <c r="V59" s="78" t="s">
        <v>237</v>
      </c>
      <c r="W59" s="81">
        <v>3.1</v>
      </c>
      <c r="X59" s="58">
        <v>4</v>
      </c>
      <c r="Y59" s="78" t="s">
        <v>236</v>
      </c>
      <c r="Z59" s="79">
        <v>24</v>
      </c>
      <c r="AA59" s="58" t="s">
        <v>250</v>
      </c>
      <c r="AB59" s="75" t="s">
        <v>237</v>
      </c>
      <c r="AC59" s="79">
        <v>160</v>
      </c>
      <c r="AD59" s="75">
        <v>13</v>
      </c>
      <c r="AE59" s="78" t="s">
        <v>236</v>
      </c>
      <c r="AF59" s="79">
        <v>24</v>
      </c>
      <c r="AG59" s="80">
        <v>1.3</v>
      </c>
      <c r="AH59" s="75" t="s">
        <v>239</v>
      </c>
      <c r="AI59" s="371" t="s">
        <v>457</v>
      </c>
      <c r="AJ59" s="75" t="s">
        <v>237</v>
      </c>
      <c r="AK59" s="80">
        <v>9.5</v>
      </c>
      <c r="AL59" s="75" t="s">
        <v>239</v>
      </c>
      <c r="AM59" s="371" t="s">
        <v>452</v>
      </c>
    </row>
    <row r="60" spans="1:39" ht="15" customHeight="1">
      <c r="A60" s="655" t="s">
        <v>277</v>
      </c>
      <c r="B60" s="127" t="s">
        <v>269</v>
      </c>
      <c r="C60" s="128"/>
      <c r="D60" s="129" t="s">
        <v>474</v>
      </c>
      <c r="E60" s="130">
        <v>3</v>
      </c>
      <c r="F60" s="128">
        <v>17</v>
      </c>
      <c r="G60" s="131" t="s">
        <v>236</v>
      </c>
      <c r="H60" s="132">
        <v>48</v>
      </c>
      <c r="I60" s="133">
        <v>6.7</v>
      </c>
      <c r="J60" s="133" t="s">
        <v>237</v>
      </c>
      <c r="K60" s="134">
        <v>9.4</v>
      </c>
      <c r="L60" s="58">
        <v>4</v>
      </c>
      <c r="M60" s="131" t="s">
        <v>236</v>
      </c>
      <c r="N60" s="132">
        <v>48</v>
      </c>
      <c r="O60" s="133">
        <v>4.6</v>
      </c>
      <c r="P60" s="128" t="s">
        <v>237</v>
      </c>
      <c r="Q60" s="135">
        <v>13</v>
      </c>
      <c r="R60" s="58">
        <v>35</v>
      </c>
      <c r="S60" s="131" t="s">
        <v>236</v>
      </c>
      <c r="T60" s="132">
        <v>48</v>
      </c>
      <c r="U60" s="136">
        <v>2.1</v>
      </c>
      <c r="V60" s="131" t="s">
        <v>237</v>
      </c>
      <c r="W60" s="137">
        <v>10</v>
      </c>
      <c r="X60" s="128">
        <v>40</v>
      </c>
      <c r="Y60" s="131" t="s">
        <v>236</v>
      </c>
      <c r="Z60" s="132">
        <v>48</v>
      </c>
      <c r="AA60" s="138">
        <v>2</v>
      </c>
      <c r="AB60" s="128" t="s">
        <v>237</v>
      </c>
      <c r="AC60" s="132">
        <v>190</v>
      </c>
      <c r="AD60" s="128">
        <v>32</v>
      </c>
      <c r="AE60" s="131" t="s">
        <v>236</v>
      </c>
      <c r="AF60" s="132">
        <v>48</v>
      </c>
      <c r="AG60" s="133">
        <v>2.3</v>
      </c>
      <c r="AH60" s="128" t="s">
        <v>239</v>
      </c>
      <c r="AI60" s="375" t="s">
        <v>475</v>
      </c>
      <c r="AJ60" s="128" t="s">
        <v>237</v>
      </c>
      <c r="AK60" s="133">
        <v>1.3</v>
      </c>
      <c r="AL60" s="128" t="s">
        <v>239</v>
      </c>
      <c r="AM60" s="375" t="s">
        <v>476</v>
      </c>
    </row>
    <row r="61" spans="1:39" ht="15" customHeight="1">
      <c r="A61" s="647"/>
      <c r="B61" s="74" t="s">
        <v>270</v>
      </c>
      <c r="C61" s="75"/>
      <c r="D61" s="76" t="s">
        <v>474</v>
      </c>
      <c r="E61" s="77">
        <v>1</v>
      </c>
      <c r="F61" s="75">
        <v>13</v>
      </c>
      <c r="G61" s="78" t="s">
        <v>236</v>
      </c>
      <c r="H61" s="79">
        <v>24</v>
      </c>
      <c r="I61" s="80">
        <v>6.9</v>
      </c>
      <c r="J61" s="80" t="s">
        <v>237</v>
      </c>
      <c r="K61" s="81">
        <v>9.4</v>
      </c>
      <c r="L61" s="58" t="s">
        <v>15</v>
      </c>
      <c r="M61" s="78" t="s">
        <v>236</v>
      </c>
      <c r="N61" s="79">
        <v>24</v>
      </c>
      <c r="O61" s="80">
        <v>8.6</v>
      </c>
      <c r="P61" s="75" t="s">
        <v>237</v>
      </c>
      <c r="Q61" s="79">
        <v>12</v>
      </c>
      <c r="R61" s="75">
        <v>23</v>
      </c>
      <c r="S61" s="78" t="s">
        <v>236</v>
      </c>
      <c r="T61" s="79">
        <v>24</v>
      </c>
      <c r="U61" s="84">
        <v>2.9</v>
      </c>
      <c r="V61" s="78" t="s">
        <v>237</v>
      </c>
      <c r="W61" s="139">
        <v>10</v>
      </c>
      <c r="X61" s="75">
        <v>22</v>
      </c>
      <c r="Y61" s="78" t="s">
        <v>236</v>
      </c>
      <c r="Z61" s="79">
        <v>24</v>
      </c>
      <c r="AA61" s="58" t="s">
        <v>250</v>
      </c>
      <c r="AB61" s="75" t="s">
        <v>237</v>
      </c>
      <c r="AC61" s="79">
        <v>22</v>
      </c>
      <c r="AD61" s="75">
        <v>24</v>
      </c>
      <c r="AE61" s="78" t="s">
        <v>236</v>
      </c>
      <c r="AF61" s="79">
        <v>24</v>
      </c>
      <c r="AG61" s="80">
        <v>1</v>
      </c>
      <c r="AH61" s="75" t="s">
        <v>239</v>
      </c>
      <c r="AI61" s="83" t="s">
        <v>477</v>
      </c>
      <c r="AJ61" s="75" t="s">
        <v>237</v>
      </c>
      <c r="AK61" s="80">
        <v>3.5</v>
      </c>
      <c r="AL61" s="75" t="s">
        <v>239</v>
      </c>
      <c r="AM61" s="83" t="s">
        <v>478</v>
      </c>
    </row>
    <row r="62" spans="1:39" ht="15" customHeight="1">
      <c r="A62" s="656"/>
      <c r="B62" s="140" t="s">
        <v>271</v>
      </c>
      <c r="C62" s="141"/>
      <c r="D62" s="142" t="s">
        <v>479</v>
      </c>
      <c r="E62" s="143">
        <v>3</v>
      </c>
      <c r="F62" s="141">
        <v>15</v>
      </c>
      <c r="G62" s="144" t="s">
        <v>236</v>
      </c>
      <c r="H62" s="145">
        <v>36</v>
      </c>
      <c r="I62" s="146">
        <v>6.6</v>
      </c>
      <c r="J62" s="146" t="s">
        <v>237</v>
      </c>
      <c r="K62" s="147">
        <v>9.4</v>
      </c>
      <c r="L62" s="126" t="s">
        <v>15</v>
      </c>
      <c r="M62" s="144" t="s">
        <v>236</v>
      </c>
      <c r="N62" s="145">
        <v>36</v>
      </c>
      <c r="O62" s="146">
        <v>7.5</v>
      </c>
      <c r="P62" s="141" t="s">
        <v>237</v>
      </c>
      <c r="Q62" s="145">
        <v>14</v>
      </c>
      <c r="R62" s="141">
        <v>22</v>
      </c>
      <c r="S62" s="144" t="s">
        <v>236</v>
      </c>
      <c r="T62" s="145">
        <v>36</v>
      </c>
      <c r="U62" s="148">
        <v>2.2</v>
      </c>
      <c r="V62" s="144" t="s">
        <v>237</v>
      </c>
      <c r="W62" s="149">
        <v>9.7</v>
      </c>
      <c r="X62" s="141">
        <v>25</v>
      </c>
      <c r="Y62" s="144" t="s">
        <v>236</v>
      </c>
      <c r="Z62" s="145">
        <v>36</v>
      </c>
      <c r="AA62" s="126">
        <v>4</v>
      </c>
      <c r="AB62" s="141" t="s">
        <v>237</v>
      </c>
      <c r="AC62" s="145">
        <v>57</v>
      </c>
      <c r="AD62" s="126" t="s">
        <v>480</v>
      </c>
      <c r="AE62" s="144" t="s">
        <v>236</v>
      </c>
      <c r="AF62" s="145">
        <v>36</v>
      </c>
      <c r="AG62" s="146">
        <v>7.9</v>
      </c>
      <c r="AH62" s="141" t="s">
        <v>239</v>
      </c>
      <c r="AI62" s="376" t="s">
        <v>481</v>
      </c>
      <c r="AJ62" s="141" t="s">
        <v>237</v>
      </c>
      <c r="AK62" s="146">
        <v>4.9</v>
      </c>
      <c r="AL62" s="141" t="s">
        <v>239</v>
      </c>
      <c r="AM62" s="376" t="s">
        <v>478</v>
      </c>
    </row>
    <row r="63" spans="1:39" ht="15" customHeight="1">
      <c r="A63" s="647" t="s">
        <v>278</v>
      </c>
      <c r="B63" s="644" t="s">
        <v>272</v>
      </c>
      <c r="C63" s="75"/>
      <c r="D63" s="76" t="s">
        <v>482</v>
      </c>
      <c r="E63" s="77">
        <v>2</v>
      </c>
      <c r="F63" s="75">
        <v>2</v>
      </c>
      <c r="G63" s="78" t="s">
        <v>236</v>
      </c>
      <c r="H63" s="79">
        <v>14</v>
      </c>
      <c r="I63" s="80">
        <v>7.8</v>
      </c>
      <c r="J63" s="80" t="s">
        <v>237</v>
      </c>
      <c r="K63" s="81">
        <v>8.4</v>
      </c>
      <c r="L63" s="58" t="s">
        <v>15</v>
      </c>
      <c r="M63" s="78" t="s">
        <v>236</v>
      </c>
      <c r="N63" s="79">
        <v>14</v>
      </c>
      <c r="O63" s="80">
        <v>8.2</v>
      </c>
      <c r="P63" s="75" t="s">
        <v>237</v>
      </c>
      <c r="Q63" s="79">
        <v>11</v>
      </c>
      <c r="R63" s="58">
        <v>3</v>
      </c>
      <c r="S63" s="78" t="s">
        <v>236</v>
      </c>
      <c r="T63" s="79">
        <v>14</v>
      </c>
      <c r="U63" s="84">
        <v>1.3</v>
      </c>
      <c r="V63" s="78" t="s">
        <v>237</v>
      </c>
      <c r="W63" s="81">
        <v>4.4</v>
      </c>
      <c r="X63" s="58" t="s">
        <v>15</v>
      </c>
      <c r="Y63" s="78" t="s">
        <v>236</v>
      </c>
      <c r="Z63" s="79">
        <v>14</v>
      </c>
      <c r="AA63" s="58"/>
      <c r="AB63" s="75" t="s">
        <v>15</v>
      </c>
      <c r="AC63" s="79"/>
      <c r="AD63" s="75"/>
      <c r="AE63" s="78" t="s">
        <v>15</v>
      </c>
      <c r="AF63" s="75"/>
      <c r="AG63" s="75"/>
      <c r="AH63" s="75"/>
      <c r="AI63" s="83"/>
      <c r="AJ63" s="78" t="s">
        <v>15</v>
      </c>
      <c r="AK63" s="80"/>
      <c r="AL63" s="75"/>
      <c r="AM63" s="75"/>
    </row>
    <row r="64" spans="1:39" ht="15" customHeight="1">
      <c r="A64" s="648"/>
      <c r="B64" s="649"/>
      <c r="C64" s="150"/>
      <c r="D64" s="151" t="s">
        <v>483</v>
      </c>
      <c r="E64" s="152">
        <v>2</v>
      </c>
      <c r="F64" s="150">
        <v>7</v>
      </c>
      <c r="G64" s="153" t="s">
        <v>236</v>
      </c>
      <c r="H64" s="154">
        <v>24</v>
      </c>
      <c r="I64" s="155">
        <v>7.4</v>
      </c>
      <c r="J64" s="155" t="s">
        <v>237</v>
      </c>
      <c r="K64" s="156">
        <v>9.1</v>
      </c>
      <c r="L64" s="157" t="s">
        <v>15</v>
      </c>
      <c r="M64" s="153" t="s">
        <v>236</v>
      </c>
      <c r="N64" s="154">
        <v>24</v>
      </c>
      <c r="O64" s="155">
        <v>7.7</v>
      </c>
      <c r="P64" s="150" t="s">
        <v>237</v>
      </c>
      <c r="Q64" s="154">
        <v>14</v>
      </c>
      <c r="R64" s="157" t="s">
        <v>15</v>
      </c>
      <c r="S64" s="153" t="s">
        <v>236</v>
      </c>
      <c r="T64" s="154">
        <v>24</v>
      </c>
      <c r="U64" s="158">
        <v>1</v>
      </c>
      <c r="V64" s="153" t="s">
        <v>237</v>
      </c>
      <c r="W64" s="154">
        <v>7.5</v>
      </c>
      <c r="X64" s="157" t="s">
        <v>15</v>
      </c>
      <c r="Y64" s="153" t="s">
        <v>236</v>
      </c>
      <c r="Z64" s="154">
        <v>24</v>
      </c>
      <c r="AA64" s="157"/>
      <c r="AB64" s="150" t="s">
        <v>15</v>
      </c>
      <c r="AC64" s="154"/>
      <c r="AD64" s="150"/>
      <c r="AE64" s="153" t="s">
        <v>15</v>
      </c>
      <c r="AF64" s="150"/>
      <c r="AG64" s="150"/>
      <c r="AH64" s="150"/>
      <c r="AI64" s="159"/>
      <c r="AJ64" s="153" t="s">
        <v>15</v>
      </c>
      <c r="AK64" s="150"/>
      <c r="AL64" s="150"/>
      <c r="AM64" s="150"/>
    </row>
    <row r="65" spans="1:20" ht="15" customHeight="1">
      <c r="A65" s="64" t="s">
        <v>484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1:20" ht="15" customHeight="1">
      <c r="A66" s="59" t="s">
        <v>485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5" customHeight="1">
      <c r="A67" s="59" t="s">
        <v>486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5" customHeight="1">
      <c r="A68" s="59" t="s">
        <v>487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5" customHeight="1">
      <c r="A69" s="59" t="s">
        <v>279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</sheetData>
  <sheetProtection/>
  <mergeCells count="40">
    <mergeCell ref="B51:B52"/>
    <mergeCell ref="B49:B50"/>
    <mergeCell ref="B43:B44"/>
    <mergeCell ref="B40:B41"/>
    <mergeCell ref="A60:A62"/>
    <mergeCell ref="A2:AM2"/>
    <mergeCell ref="A7:A59"/>
    <mergeCell ref="U6:W6"/>
    <mergeCell ref="X6:Z6"/>
    <mergeCell ref="L6:N6"/>
    <mergeCell ref="A63:A64"/>
    <mergeCell ref="B63:B64"/>
    <mergeCell ref="B53:B54"/>
    <mergeCell ref="B58:B59"/>
    <mergeCell ref="B37:B38"/>
    <mergeCell ref="O6:Q6"/>
    <mergeCell ref="B9:B10"/>
    <mergeCell ref="B24:B26"/>
    <mergeCell ref="B27:B28"/>
    <mergeCell ref="B35:B36"/>
    <mergeCell ref="AH1:AM1"/>
    <mergeCell ref="AD4:AM5"/>
    <mergeCell ref="B14:B15"/>
    <mergeCell ref="B17:B18"/>
    <mergeCell ref="B20:B21"/>
    <mergeCell ref="B29:B30"/>
    <mergeCell ref="AD6:AF6"/>
    <mergeCell ref="AG6:AM6"/>
    <mergeCell ref="F6:H6"/>
    <mergeCell ref="I6:K6"/>
    <mergeCell ref="R6:T6"/>
    <mergeCell ref="AA6:AC6"/>
    <mergeCell ref="AK3:AM3"/>
    <mergeCell ref="A4:B6"/>
    <mergeCell ref="C4:D6"/>
    <mergeCell ref="E4:E6"/>
    <mergeCell ref="F4:K5"/>
    <mergeCell ref="L4:Q5"/>
    <mergeCell ref="R4:W5"/>
    <mergeCell ref="X4:AC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2007-06-14T02:14:14Z</cp:lastPrinted>
  <dcterms:created xsi:type="dcterms:W3CDTF">2007-03-26T05:28:12Z</dcterms:created>
  <dcterms:modified xsi:type="dcterms:W3CDTF">2012-07-05T02:38:07Z</dcterms:modified>
  <cp:category/>
  <cp:version/>
  <cp:contentType/>
  <cp:contentStatus/>
</cp:coreProperties>
</file>