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296" windowWidth="14955" windowHeight="8445" activeTab="0"/>
  </bookViews>
  <sheets>
    <sheet name="１０" sheetId="1" r:id="rId1"/>
    <sheet name="１２" sheetId="2" r:id="rId2"/>
    <sheet name="１４" sheetId="3" r:id="rId3"/>
    <sheet name="１６" sheetId="4" r:id="rId4"/>
    <sheet name="１８" sheetId="5" r:id="rId5"/>
    <sheet name="２０" sheetId="6" r:id="rId6"/>
    <sheet name="２２" sheetId="7" r:id="rId7"/>
  </sheets>
  <definedNames>
    <definedName name="_xlnm.Print_Area" localSheetId="2">'１４'!$A$1:$AA$59</definedName>
    <definedName name="_xlnm.Print_Area" localSheetId="3">'１６'!$A$1:$Y$49</definedName>
    <definedName name="_xlnm.Print_Area" localSheetId="5">'２０'!$A$1:$S$43</definedName>
    <definedName name="_xlnm.Print_Area" localSheetId="6">'２２'!$A$1:$AD$74</definedName>
  </definedNames>
  <calcPr fullCalcOnLoad="1"/>
</workbook>
</file>

<file path=xl/sharedStrings.xml><?xml version="1.0" encoding="utf-8"?>
<sst xmlns="http://schemas.openxmlformats.org/spreadsheetml/2006/main" count="882" uniqueCount="421">
  <si>
    <t>（単位：人、世帯）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</si>
  <si>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</si>
  <si>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男</t>
  </si>
  <si>
    <t>女</t>
  </si>
  <si>
    <r>
      <t>女 100人 に　　　対</t>
    </r>
    <r>
      <rPr>
        <sz val="12"/>
        <rFont val="ＭＳ 明朝"/>
        <family val="1"/>
      </rPr>
      <t xml:space="preserve"> す る 男</t>
    </r>
  </si>
  <si>
    <t>大 正 元 年末</t>
  </si>
  <si>
    <t xml:space="preserve">   11</t>
  </si>
  <si>
    <t xml:space="preserve">      50 ※</t>
  </si>
  <si>
    <t>昭 和 元 年末</t>
  </si>
  <si>
    <t xml:space="preserve">   51</t>
  </si>
  <si>
    <t xml:space="preserve">   52</t>
  </si>
  <si>
    <t xml:space="preserve">   ３</t>
  </si>
  <si>
    <t xml:space="preserve">   53</t>
  </si>
  <si>
    <t xml:space="preserve">   ４</t>
  </si>
  <si>
    <t xml:space="preserve">   54</t>
  </si>
  <si>
    <t xml:space="preserve">      55 ※</t>
  </si>
  <si>
    <t xml:space="preserve">   ６</t>
  </si>
  <si>
    <t xml:space="preserve">   56</t>
  </si>
  <si>
    <t xml:space="preserve">   57</t>
  </si>
  <si>
    <t xml:space="preserve">   ８</t>
  </si>
  <si>
    <t xml:space="preserve">   58</t>
  </si>
  <si>
    <t xml:space="preserve">   ９</t>
  </si>
  <si>
    <t xml:space="preserve">   59</t>
  </si>
  <si>
    <t xml:space="preserve">      60 ※</t>
  </si>
  <si>
    <t xml:space="preserve">   61</t>
  </si>
  <si>
    <t xml:space="preserve">   62</t>
  </si>
  <si>
    <t xml:space="preserve">   13</t>
  </si>
  <si>
    <t xml:space="preserve">   63</t>
  </si>
  <si>
    <t xml:space="preserve">   14</t>
  </si>
  <si>
    <t>平 成 元 年</t>
  </si>
  <si>
    <t xml:space="preserve">      ２ ※</t>
  </si>
  <si>
    <t xml:space="preserve">   16</t>
  </si>
  <si>
    <t>…</t>
  </si>
  <si>
    <t xml:space="preserve">   ５</t>
  </si>
  <si>
    <t xml:space="preserve">      ７ ※</t>
  </si>
  <si>
    <t xml:space="preserve">   10</t>
  </si>
  <si>
    <t xml:space="preserve">   15</t>
  </si>
  <si>
    <r>
      <t>注１  大正元年～昭和35年は各年末現在（国勢調査年は</t>
    </r>
    <r>
      <rPr>
        <sz val="12"/>
        <rFont val="ＭＳ 明朝"/>
        <family val="1"/>
      </rPr>
      <t>10月１日現在）、昭和19年は２月22日現在人口（人口調査）、昭和20年は11月１日現在人口（人口調査）、昭和21年は４月26日現在人口（人口調査）、昭和36年以降は10月１日現在の推計人口である。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</si>
  <si>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</si>
  <si>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</si>
  <si>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人口構成比</t>
  </si>
  <si>
    <t>増　加　数</t>
  </si>
  <si>
    <t>増　加　率</t>
  </si>
  <si>
    <t>増  加  数</t>
  </si>
  <si>
    <t>増  加  率</t>
  </si>
  <si>
    <t>人</t>
  </si>
  <si>
    <t>％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</si>
  <si>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</si>
  <si>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</si>
  <si>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</si>
  <si>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</si>
  <si>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</si>
  <si>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</si>
  <si>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</si>
  <si>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</si>
  <si>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</si>
  <si>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</si>
  <si>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</si>
  <si>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</si>
  <si>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</si>
  <si>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</si>
  <si>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</si>
  <si>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</si>
  <si>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</si>
  <si>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</si>
  <si>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</si>
  <si>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</si>
  <si>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</si>
  <si>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</si>
  <si>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</si>
  <si>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</si>
  <si>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２　「人口構成比」は四捨五入の関係で合計と一致しない場合がある。</t>
  </si>
  <si>
    <t>　３　加賀はかほく市及び河北郡以南、能登は羽咋郡以北。</t>
  </si>
  <si>
    <t>資料　石川県統計情報室「石川県の人口動態」</t>
  </si>
  <si>
    <r>
      <t xml:space="preserve">一世帯当たり　　　人 </t>
    </r>
    <r>
      <rPr>
        <sz val="12"/>
        <rFont val="ＭＳ 明朝"/>
        <family val="1"/>
      </rPr>
      <t xml:space="preserve">      員</t>
    </r>
  </si>
  <si>
    <t>性比（女100人　　に対する男）</t>
  </si>
  <si>
    <r>
      <t>人 口 密 度　　（</t>
    </r>
    <r>
      <rPr>
        <sz val="12"/>
        <rFont val="ＭＳ 明朝"/>
        <family val="1"/>
      </rPr>
      <t>1k㎡当たり）</t>
    </r>
  </si>
  <si>
    <t>世帯</t>
  </si>
  <si>
    <t>白山市</t>
  </si>
  <si>
    <t>能美市</t>
  </si>
  <si>
    <t>宝達志水町</t>
  </si>
  <si>
    <t>中能登町</t>
  </si>
  <si>
    <t>鳳珠郡</t>
  </si>
  <si>
    <t>能登町</t>
  </si>
  <si>
    <t>昭  和55　年</t>
  </si>
  <si>
    <t>昭  和60　年</t>
  </si>
  <si>
    <t>平  成2　年</t>
  </si>
  <si>
    <t>平  成7　年</t>
  </si>
  <si>
    <t>平  成12　年</t>
  </si>
  <si>
    <t>世帯</t>
  </si>
  <si>
    <t>門前町</t>
  </si>
  <si>
    <t>能美市</t>
  </si>
  <si>
    <t>中能登町</t>
  </si>
  <si>
    <t>注１　平成１２年以前の数値は、平成１７年１０月１日現在の市町境域に基づき組み替え（合併により町村から市へ移行した地域については「市部」に計上）。</t>
  </si>
  <si>
    <t>　３　世帯数は昭和５５年までは普通世帯と準世帯の合計、昭和６０年以降は一般世帯と施設等の世帯の合計である。</t>
  </si>
  <si>
    <t>資料　総務省統計局「国勢調査報告」</t>
  </si>
  <si>
    <t>０～４歳</t>
  </si>
  <si>
    <t>５～９歳</t>
  </si>
  <si>
    <t>年齢不詳</t>
  </si>
  <si>
    <t xml:space="preserve">- </t>
  </si>
  <si>
    <t>　２　加賀はかほく市及び河北郡以南、能登は羽咋郡以北。</t>
  </si>
  <si>
    <t>資料　石川県統計情報室「石川県の人口動態」</t>
  </si>
  <si>
    <t>（単位：人）</t>
  </si>
  <si>
    <t>年　　　次</t>
  </si>
  <si>
    <t>件</t>
  </si>
  <si>
    <t/>
  </si>
  <si>
    <t>※</t>
  </si>
  <si>
    <t>平成 元 年</t>
  </si>
  <si>
    <t>日本人人口  　（総人口）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</si>
  <si>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</si>
  <si>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</si>
  <si>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</si>
  <si>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</si>
  <si>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</si>
  <si>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</si>
  <si>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</si>
  <si>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</si>
  <si>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資料　石川県健康推進課「衛生統計年報（人口動態統計編）」、統計情報室「石川県の人口動態」</t>
  </si>
  <si>
    <t>（単位：人、件）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</si>
  <si>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</si>
  <si>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</si>
  <si>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</si>
  <si>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</si>
  <si>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</si>
  <si>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</si>
  <si>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</si>
  <si>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</si>
  <si>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乳児死亡</t>
  </si>
  <si>
    <t>県　　計</t>
  </si>
  <si>
    <r>
      <t>市 町</t>
    </r>
    <r>
      <rPr>
        <sz val="12"/>
        <rFont val="ＭＳ 明朝"/>
        <family val="1"/>
      </rPr>
      <t xml:space="preserve"> 別</t>
    </r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</si>
  <si>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</si>
  <si>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</si>
  <si>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</si>
  <si>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</si>
  <si>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</si>
  <si>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</si>
  <si>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</si>
  <si>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</si>
  <si>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かほく市</t>
  </si>
  <si>
    <t>宝達志水町</t>
  </si>
  <si>
    <t>中能登町</t>
  </si>
  <si>
    <t>鳳珠郡</t>
  </si>
  <si>
    <t>月　　別</t>
  </si>
  <si>
    <t>地　　域</t>
  </si>
  <si>
    <t>人　　　　　　　口</t>
  </si>
  <si>
    <t>人口密度（１k㎡当たり）</t>
  </si>
  <si>
    <t>総　　数</t>
  </si>
  <si>
    <t>石川県</t>
  </si>
  <si>
    <t>Ⅰ</t>
  </si>
  <si>
    <t>Ⅱ</t>
  </si>
  <si>
    <t>Ⅲ</t>
  </si>
  <si>
    <t>白山市</t>
  </si>
  <si>
    <t>う　ち　乳　児　死　亡</t>
  </si>
  <si>
    <t>計</t>
  </si>
  <si>
    <t>能美市</t>
  </si>
  <si>
    <t>総　数</t>
  </si>
  <si>
    <t>総　　　　　数</t>
  </si>
  <si>
    <t>韓国・</t>
  </si>
  <si>
    <t>中　国</t>
  </si>
  <si>
    <t>－</t>
  </si>
  <si>
    <t>（単位：人、件）</t>
  </si>
  <si>
    <t>出　　　　　　　　　生</t>
  </si>
  <si>
    <t>死　　　　　　　　亡</t>
  </si>
  <si>
    <t>面　　　　　積　</t>
  </si>
  <si>
    <t>総　　　　数</t>
  </si>
  <si>
    <t>全域に対する人口集中地区の割合（％）</t>
  </si>
  <si>
    <r>
      <t xml:space="preserve">  </t>
    </r>
    <r>
      <rPr>
        <sz val="12"/>
        <rFont val="ＭＳ 明朝"/>
        <family val="1"/>
      </rPr>
      <t xml:space="preserve"> １ 月</t>
    </r>
  </si>
  <si>
    <t>２</t>
  </si>
  <si>
    <t>３</t>
  </si>
  <si>
    <t>４</t>
  </si>
  <si>
    <t xml:space="preserve">-  </t>
  </si>
  <si>
    <t>５</t>
  </si>
  <si>
    <t>６</t>
  </si>
  <si>
    <t>７</t>
  </si>
  <si>
    <t>８</t>
  </si>
  <si>
    <t>９</t>
  </si>
  <si>
    <t>10</t>
  </si>
  <si>
    <t>11</t>
  </si>
  <si>
    <t>12</t>
  </si>
  <si>
    <t>死　　　　　　　　亡</t>
  </si>
  <si>
    <t>死　　　産</t>
  </si>
  <si>
    <t>婚　　　姻　　　　　（件）</t>
  </si>
  <si>
    <t>離　　　婚　　　　　（件）</t>
  </si>
  <si>
    <r>
      <t xml:space="preserve">  </t>
    </r>
    <r>
      <rPr>
        <sz val="12"/>
        <rFont val="ＭＳ 明朝"/>
        <family val="1"/>
      </rPr>
      <t xml:space="preserve"> １ 月</t>
    </r>
  </si>
  <si>
    <t>２</t>
  </si>
  <si>
    <t>３</t>
  </si>
  <si>
    <t>-</t>
  </si>
  <si>
    <t>４</t>
  </si>
  <si>
    <t>５</t>
  </si>
  <si>
    <t>資料　総務省統計局「国勢調査」</t>
  </si>
  <si>
    <t>６</t>
  </si>
  <si>
    <t>７</t>
  </si>
  <si>
    <t>８</t>
  </si>
  <si>
    <t>９</t>
  </si>
  <si>
    <t>10</t>
  </si>
  <si>
    <t>11</t>
  </si>
  <si>
    <t>12</t>
  </si>
  <si>
    <t>資料　石川県健康推進課「衛生統計年報（人口動態統計編）」</t>
  </si>
  <si>
    <t>１６　　市　町　別　居　住　外　国　人　登　録　状　況</t>
  </si>
  <si>
    <t>（単位：人）</t>
  </si>
  <si>
    <t>年次及び　　　　　市町別</t>
  </si>
  <si>
    <t>市町</t>
  </si>
  <si>
    <t>人数</t>
  </si>
  <si>
    <t>かほく市</t>
  </si>
  <si>
    <t>１４　　人　　　口　　　動　　　態（つづき）</t>
  </si>
  <si>
    <t>能美市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</si>
  <si>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</si>
  <si>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</si>
  <si>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</si>
  <si>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</si>
  <si>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</si>
  <si>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</si>
  <si>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</si>
  <si>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</si>
  <si>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宝達志水町</t>
  </si>
  <si>
    <t>注１　各年12月31日現在　</t>
  </si>
  <si>
    <t>資料　石川県国際交流課</t>
  </si>
  <si>
    <t>年　　次</t>
  </si>
  <si>
    <t>30 ～ 34</t>
  </si>
  <si>
    <t>35 ～ 39</t>
  </si>
  <si>
    <t>40 ～ 44</t>
  </si>
  <si>
    <t>45 ～ 49</t>
  </si>
  <si>
    <t>50 ～ 54</t>
  </si>
  <si>
    <t>55 ～ 59</t>
  </si>
  <si>
    <t>60 ～ 64</t>
  </si>
  <si>
    <t>（参考）国籍別居住外国人登録状況</t>
  </si>
  <si>
    <t>年　　　次</t>
  </si>
  <si>
    <t>アメリカ</t>
  </si>
  <si>
    <t>ブラジル</t>
  </si>
  <si>
    <t>その他</t>
  </si>
  <si>
    <t>朝　鮮</t>
  </si>
  <si>
    <t>年　　次</t>
  </si>
  <si>
    <t>65 ～ 69</t>
  </si>
  <si>
    <t>70 ～ 74</t>
  </si>
  <si>
    <t>75 ～ 79</t>
  </si>
  <si>
    <t>80 ～ 84</t>
  </si>
  <si>
    <t>85 ～ 89</t>
  </si>
  <si>
    <t>90歳以上</t>
  </si>
  <si>
    <t>不　詳</t>
  </si>
  <si>
    <r>
      <t>注１　各年1</t>
    </r>
    <r>
      <rPr>
        <sz val="12"/>
        <rFont val="ＭＳ 明朝"/>
        <family val="1"/>
      </rPr>
      <t>2月31日現在。</t>
    </r>
  </si>
  <si>
    <t>資料　石川県国際交流課</t>
  </si>
  <si>
    <t>22 人　口</t>
  </si>
  <si>
    <t>人　口 23</t>
  </si>
  <si>
    <t>１４　　人　　　口　　　動　　　態（つづき）</t>
  </si>
  <si>
    <t>１５　 人口集中地区別人口、面積及び人口密度（平成17年10月１日現在）</t>
  </si>
  <si>
    <r>
      <t xml:space="preserve">（３）　月　　別　　人　　口　　自　　然　　動　　態（ 平成 </t>
    </r>
    <r>
      <rPr>
        <sz val="12"/>
        <rFont val="ＭＳ 明朝"/>
        <family val="1"/>
      </rPr>
      <t>１７年 ）</t>
    </r>
  </si>
  <si>
    <r>
      <t>平成</t>
    </r>
    <r>
      <rPr>
        <sz val="12"/>
        <rFont val="ＭＳ 明朝"/>
        <family val="1"/>
      </rPr>
      <t xml:space="preserve"> 14 年</t>
    </r>
  </si>
  <si>
    <t>平成 14 年</t>
  </si>
  <si>
    <t>20 人　口</t>
  </si>
  <si>
    <t>人　口 21</t>
  </si>
  <si>
    <t>１４　　　人　　　口　　　動　　　態　（つ づ き）</t>
  </si>
  <si>
    <r>
      <t>（２）</t>
    </r>
    <r>
      <rPr>
        <sz val="12"/>
        <rFont val="ＭＳ 明朝"/>
        <family val="1"/>
      </rPr>
      <t>市　町　別　人　口　動　態（ 平成 １７年 ）</t>
    </r>
  </si>
  <si>
    <t>う　ち</t>
  </si>
  <si>
    <t>-</t>
  </si>
  <si>
    <t>-</t>
  </si>
  <si>
    <t>-</t>
  </si>
  <si>
    <t>-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</si>
  <si>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</si>
  <si>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</si>
  <si>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</si>
  <si>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</si>
  <si>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</si>
  <si>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</si>
  <si>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</si>
  <si>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</si>
  <si>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</si>
  <si>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</si>
  <si>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</si>
  <si>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う　   　ち</t>
  </si>
  <si>
    <t>乳 児 死 亡</t>
  </si>
  <si>
    <t>昭和１７年</t>
  </si>
  <si>
    <t>※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</si>
  <si>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</si>
  <si>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調査時点が異なるため、自然増加と社会増加を加算しても翌年の日本人人口と一致しない。</t>
  </si>
  <si>
    <t>16 人  口</t>
  </si>
  <si>
    <t>人  口 17</t>
  </si>
  <si>
    <t>１３　　市　　町　　別　　年　　齢　　別　　人　　口（平 成18年10月１日現在）</t>
  </si>
  <si>
    <r>
      <t xml:space="preserve">市 </t>
    </r>
    <r>
      <rPr>
        <sz val="12"/>
        <rFont val="ＭＳ 明朝"/>
        <family val="1"/>
      </rPr>
      <t xml:space="preserve"> 町  </t>
    </r>
  </si>
  <si>
    <t>総　数</t>
  </si>
  <si>
    <r>
      <t>1</t>
    </r>
    <r>
      <rPr>
        <sz val="12"/>
        <rFont val="ＭＳ 明朝"/>
        <family val="1"/>
      </rPr>
      <t>0～14歳</t>
    </r>
  </si>
  <si>
    <r>
      <t>1</t>
    </r>
    <r>
      <rPr>
        <sz val="12"/>
        <rFont val="ＭＳ 明朝"/>
        <family val="1"/>
      </rPr>
      <t>5～19歳</t>
    </r>
  </si>
  <si>
    <r>
      <t>2</t>
    </r>
    <r>
      <rPr>
        <sz val="12"/>
        <rFont val="ＭＳ 明朝"/>
        <family val="1"/>
      </rPr>
      <t>0～24歳</t>
    </r>
  </si>
  <si>
    <r>
      <t>2</t>
    </r>
    <r>
      <rPr>
        <sz val="12"/>
        <rFont val="ＭＳ 明朝"/>
        <family val="1"/>
      </rPr>
      <t>5～29歳</t>
    </r>
  </si>
  <si>
    <r>
      <t>3</t>
    </r>
    <r>
      <rPr>
        <sz val="12"/>
        <rFont val="ＭＳ 明朝"/>
        <family val="1"/>
      </rPr>
      <t>0～34歳</t>
    </r>
  </si>
  <si>
    <r>
      <t>3</t>
    </r>
    <r>
      <rPr>
        <sz val="12"/>
        <rFont val="ＭＳ 明朝"/>
        <family val="1"/>
      </rPr>
      <t>5～39歳</t>
    </r>
  </si>
  <si>
    <r>
      <t>4</t>
    </r>
    <r>
      <rPr>
        <sz val="12"/>
        <rFont val="ＭＳ 明朝"/>
        <family val="1"/>
      </rPr>
      <t>0～44歳</t>
    </r>
  </si>
  <si>
    <r>
      <t>4</t>
    </r>
    <r>
      <rPr>
        <sz val="12"/>
        <rFont val="ＭＳ 明朝"/>
        <family val="1"/>
      </rPr>
      <t>5～49歳</t>
    </r>
  </si>
  <si>
    <r>
      <t>5</t>
    </r>
    <r>
      <rPr>
        <sz val="12"/>
        <rFont val="ＭＳ 明朝"/>
        <family val="1"/>
      </rPr>
      <t>0～54歳</t>
    </r>
  </si>
  <si>
    <r>
      <t>5</t>
    </r>
    <r>
      <rPr>
        <sz val="12"/>
        <rFont val="ＭＳ 明朝"/>
        <family val="1"/>
      </rPr>
      <t>5～59歳</t>
    </r>
  </si>
  <si>
    <r>
      <t>6</t>
    </r>
    <r>
      <rPr>
        <sz val="12"/>
        <rFont val="ＭＳ 明朝"/>
        <family val="1"/>
      </rPr>
      <t>0～64歳</t>
    </r>
  </si>
  <si>
    <r>
      <t>6</t>
    </r>
    <r>
      <rPr>
        <sz val="12"/>
        <rFont val="ＭＳ 明朝"/>
        <family val="1"/>
      </rPr>
      <t>5～69歳</t>
    </r>
  </si>
  <si>
    <r>
      <t>7</t>
    </r>
    <r>
      <rPr>
        <sz val="12"/>
        <rFont val="ＭＳ 明朝"/>
        <family val="1"/>
      </rPr>
      <t>0～74歳</t>
    </r>
  </si>
  <si>
    <r>
      <t>7</t>
    </r>
    <r>
      <rPr>
        <sz val="12"/>
        <rFont val="ＭＳ 明朝"/>
        <family val="1"/>
      </rPr>
      <t>5～79歳</t>
    </r>
  </si>
  <si>
    <r>
      <t>8</t>
    </r>
    <r>
      <rPr>
        <sz val="12"/>
        <rFont val="ＭＳ 明朝"/>
        <family val="1"/>
      </rPr>
      <t>0歳以上</t>
    </r>
  </si>
  <si>
    <r>
      <t>０～1</t>
    </r>
    <r>
      <rPr>
        <sz val="12"/>
        <rFont val="ＭＳ 明朝"/>
        <family val="1"/>
      </rPr>
      <t>4歳</t>
    </r>
  </si>
  <si>
    <r>
      <t>1</t>
    </r>
    <r>
      <rPr>
        <sz val="12"/>
        <rFont val="ＭＳ 明朝"/>
        <family val="1"/>
      </rPr>
      <t>5～64歳</t>
    </r>
  </si>
  <si>
    <r>
      <t>6</t>
    </r>
    <r>
      <rPr>
        <sz val="12"/>
        <rFont val="ＭＳ 明朝"/>
        <family val="1"/>
      </rPr>
      <t>5歳以上</t>
    </r>
  </si>
  <si>
    <t>人</t>
  </si>
  <si>
    <t>かほく市</t>
  </si>
  <si>
    <t>注１　総数には「年齢不詳」を含む。　</t>
  </si>
  <si>
    <t>14 人　口</t>
  </si>
  <si>
    <t>人　口 15</t>
  </si>
  <si>
    <t>１２　　国　勢　調　査　に　よ　る　市　町　別　人　口　及　び　世　帯　数　推　移（各年10月１日現在）</t>
  </si>
  <si>
    <t xml:space="preserve">市  　町　  </t>
  </si>
  <si>
    <t>平  成17　年</t>
  </si>
  <si>
    <t>人  　口</t>
  </si>
  <si>
    <t xml:space="preserve">増 加 率 </t>
  </si>
  <si>
    <t>世 帯 数</t>
  </si>
  <si>
    <t>増 加 率</t>
  </si>
  <si>
    <t>かほく市</t>
  </si>
  <si>
    <t>　２　加賀はかほく市及び河北郡以南、能登は羽咋郡以北。</t>
  </si>
  <si>
    <t>12 人　口</t>
  </si>
  <si>
    <t>人　口 13</t>
  </si>
  <si>
    <t>１１　　市　町　別　推　計　人　口 ・ 世　帯　数</t>
  </si>
  <si>
    <t>市　　町　</t>
  </si>
  <si>
    <r>
      <t>平成</t>
    </r>
    <r>
      <rPr>
        <sz val="12"/>
        <rFont val="ＭＳ 明朝"/>
        <family val="1"/>
      </rPr>
      <t>17年10月１日人口</t>
    </r>
  </si>
  <si>
    <r>
      <t>平成</t>
    </r>
    <r>
      <rPr>
        <sz val="12"/>
        <rFont val="ＭＳ 明朝"/>
        <family val="1"/>
      </rPr>
      <t>18年10月１日推計人口</t>
    </r>
  </si>
  <si>
    <t>１ 年 間 の 人 口</t>
  </si>
  <si>
    <r>
      <t>17</t>
    </r>
    <r>
      <rPr>
        <sz val="12"/>
        <rFont val="ＭＳ 明朝"/>
        <family val="1"/>
      </rPr>
      <t>・10・１　　　世  帯  数</t>
    </r>
  </si>
  <si>
    <r>
      <t>18</t>
    </r>
    <r>
      <rPr>
        <sz val="12"/>
        <rFont val="ＭＳ 明朝"/>
        <family val="1"/>
      </rPr>
      <t>・10・１　　　世  帯  数</t>
    </r>
  </si>
  <si>
    <t>１ 年 間 の 世 帯</t>
  </si>
  <si>
    <r>
      <t>面　　　積   　  (1</t>
    </r>
    <r>
      <rPr>
        <sz val="12"/>
        <rFont val="ＭＳ 明朝"/>
        <family val="1"/>
      </rPr>
      <t>8・10 ・１）</t>
    </r>
  </si>
  <si>
    <t>総  　数</t>
  </si>
  <si>
    <t>％</t>
  </si>
  <si>
    <t>注１　面積は国土地理院の「平成１8年全国都道府県市区町村別面積調」による。なお、輪島市及び穴水町については、一部境界未定のため、総務省統計局による推計に基づく。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</si>
  <si>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</si>
  <si>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</si>
  <si>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</si>
  <si>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</si>
  <si>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</si>
  <si>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</si>
  <si>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</si>
  <si>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増 加 数</t>
  </si>
  <si>
    <t>増 加 率　　　（％）</t>
  </si>
  <si>
    <t>世 帯 数</t>
  </si>
  <si>
    <t>総　  数</t>
  </si>
  <si>
    <t>世　帯　数</t>
  </si>
  <si>
    <r>
      <t>　</t>
    </r>
    <r>
      <rPr>
        <sz val="12"/>
        <rFont val="ＭＳ 明朝"/>
        <family val="1"/>
      </rPr>
      <t xml:space="preserve"> 48</t>
    </r>
  </si>
  <si>
    <t xml:space="preserve">    ９ ※</t>
  </si>
  <si>
    <t>　　　　49</t>
  </si>
  <si>
    <r>
      <t xml:space="preserve"> </t>
    </r>
    <r>
      <rPr>
        <sz val="12"/>
        <rFont val="ＭＳ 明朝"/>
        <family val="1"/>
      </rPr>
      <t>11</t>
    </r>
  </si>
  <si>
    <t xml:space="preserve">    14 ※</t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</si>
  <si>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</si>
  <si>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</si>
  <si>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</si>
  <si>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 xml:space="preserve">    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</si>
  <si>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</si>
  <si>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</si>
  <si>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</si>
  <si>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</si>
  <si>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t xml:space="preserve">     10 ※</t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</si>
  <si>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</si>
  <si>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</si>
  <si>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</si>
  <si>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</si>
  <si>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t xml:space="preserve">     15 ※</t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</si>
  <si>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</si>
  <si>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</si>
  <si>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</si>
  <si>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</si>
  <si>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</si>
  <si>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</si>
  <si>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t xml:space="preserve">     22 ※</t>
  </si>
  <si>
    <r>
      <t>　　　</t>
    </r>
    <r>
      <rPr>
        <sz val="12"/>
        <rFont val="ＭＳ 明朝"/>
        <family val="1"/>
      </rPr>
      <t xml:space="preserve"> 23</t>
    </r>
  </si>
  <si>
    <r>
      <t>　　　</t>
    </r>
    <r>
      <rPr>
        <sz val="12"/>
        <rFont val="ＭＳ 明朝"/>
        <family val="1"/>
      </rPr>
      <t xml:space="preserve"> 24</t>
    </r>
  </si>
  <si>
    <t xml:space="preserve">      12 ※</t>
  </si>
  <si>
    <t xml:space="preserve">     25 ※</t>
  </si>
  <si>
    <r>
      <t>　　　</t>
    </r>
    <r>
      <rPr>
        <sz val="12"/>
        <rFont val="ＭＳ 明朝"/>
        <family val="1"/>
      </rPr>
      <t xml:space="preserve"> 26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</si>
  <si>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</si>
  <si>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</si>
  <si>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</si>
  <si>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 xml:space="preserve">      1</t>
    </r>
    <r>
      <rPr>
        <sz val="12"/>
        <rFont val="ＭＳ 明朝"/>
        <family val="1"/>
      </rPr>
      <t>7 ※</t>
    </r>
  </si>
  <si>
    <t xml:space="preserve">     30 ※</t>
  </si>
  <si>
    <r>
      <t>　　　</t>
    </r>
    <r>
      <rPr>
        <sz val="12"/>
        <rFont val="ＭＳ 明朝"/>
        <family val="1"/>
      </rPr>
      <t xml:space="preserve"> 31</t>
    </r>
  </si>
  <si>
    <r>
      <t>平成</t>
    </r>
    <r>
      <rPr>
        <sz val="12"/>
        <rFont val="ＭＳ 明朝"/>
        <family val="1"/>
      </rPr>
      <t>18年１月</t>
    </r>
  </si>
  <si>
    <r>
      <t>　　　</t>
    </r>
    <r>
      <rPr>
        <sz val="12"/>
        <rFont val="ＭＳ 明朝"/>
        <family val="1"/>
      </rPr>
      <t xml:space="preserve"> 32</t>
    </r>
  </si>
  <si>
    <r>
      <t>　　　</t>
    </r>
    <r>
      <rPr>
        <sz val="12"/>
        <rFont val="ＭＳ 明朝"/>
        <family val="1"/>
      </rPr>
      <t xml:space="preserve"> 　２</t>
    </r>
  </si>
  <si>
    <r>
      <t>　　　</t>
    </r>
    <r>
      <rPr>
        <sz val="12"/>
        <rFont val="ＭＳ 明朝"/>
        <family val="1"/>
      </rPr>
      <t xml:space="preserve"> 33</t>
    </r>
  </si>
  <si>
    <r>
      <t>　　　</t>
    </r>
    <r>
      <rPr>
        <sz val="12"/>
        <rFont val="ＭＳ 明朝"/>
        <family val="1"/>
      </rPr>
      <t xml:space="preserve"> 　３</t>
    </r>
  </si>
  <si>
    <r>
      <t>　　　</t>
    </r>
    <r>
      <rPr>
        <sz val="12"/>
        <rFont val="ＭＳ 明朝"/>
        <family val="1"/>
      </rPr>
      <t xml:space="preserve"> 34</t>
    </r>
  </si>
  <si>
    <r>
      <t>　　　</t>
    </r>
    <r>
      <rPr>
        <sz val="12"/>
        <rFont val="ＭＳ 明朝"/>
        <family val="1"/>
      </rPr>
      <t xml:space="preserve"> 　４</t>
    </r>
  </si>
  <si>
    <t xml:space="preserve">     35 ※</t>
  </si>
  <si>
    <r>
      <t>　　　</t>
    </r>
    <r>
      <rPr>
        <sz val="12"/>
        <rFont val="ＭＳ 明朝"/>
        <family val="1"/>
      </rPr>
      <t xml:space="preserve"> 　５</t>
    </r>
  </si>
  <si>
    <r>
      <t>　　　</t>
    </r>
    <r>
      <rPr>
        <sz val="12"/>
        <rFont val="ＭＳ 明朝"/>
        <family val="1"/>
      </rPr>
      <t xml:space="preserve"> 36</t>
    </r>
  </si>
  <si>
    <r>
      <t>　　　</t>
    </r>
    <r>
      <rPr>
        <sz val="12"/>
        <rFont val="ＭＳ 明朝"/>
        <family val="1"/>
      </rPr>
      <t xml:space="preserve"> 　６</t>
    </r>
  </si>
  <si>
    <r>
      <t>　　　</t>
    </r>
    <r>
      <rPr>
        <sz val="12"/>
        <rFont val="ＭＳ 明朝"/>
        <family val="1"/>
      </rPr>
      <t xml:space="preserve"> 　７</t>
    </r>
  </si>
  <si>
    <r>
      <t>　　　</t>
    </r>
    <r>
      <rPr>
        <sz val="12"/>
        <rFont val="ＭＳ 明朝"/>
        <family val="1"/>
      </rPr>
      <t xml:space="preserve"> 37</t>
    </r>
  </si>
  <si>
    <r>
      <t>　　　</t>
    </r>
    <r>
      <rPr>
        <sz val="12"/>
        <rFont val="ＭＳ 明朝"/>
        <family val="1"/>
      </rPr>
      <t xml:space="preserve"> 　８</t>
    </r>
  </si>
  <si>
    <r>
      <t>　　　</t>
    </r>
    <r>
      <rPr>
        <sz val="12"/>
        <rFont val="ＭＳ 明朝"/>
        <family val="1"/>
      </rPr>
      <t xml:space="preserve"> 38</t>
    </r>
  </si>
  <si>
    <r>
      <t>　　　</t>
    </r>
    <r>
      <rPr>
        <sz val="12"/>
        <rFont val="ＭＳ 明朝"/>
        <family val="1"/>
      </rPr>
      <t xml:space="preserve"> 　９</t>
    </r>
  </si>
  <si>
    <r>
      <t>　　　</t>
    </r>
    <r>
      <rPr>
        <sz val="12"/>
        <rFont val="ＭＳ 明朝"/>
        <family val="1"/>
      </rPr>
      <t xml:space="preserve"> 39</t>
    </r>
  </si>
  <si>
    <t xml:space="preserve">     40 ※</t>
  </si>
  <si>
    <r>
      <t>　　　</t>
    </r>
    <r>
      <rPr>
        <sz val="12"/>
        <rFont val="ＭＳ 明朝"/>
        <family val="1"/>
      </rPr>
      <t xml:space="preserve"> 　10</t>
    </r>
  </si>
  <si>
    <r>
      <t>　　　</t>
    </r>
    <r>
      <rPr>
        <sz val="12"/>
        <rFont val="ＭＳ 明朝"/>
        <family val="1"/>
      </rPr>
      <t xml:space="preserve"> 41</t>
    </r>
  </si>
  <si>
    <r>
      <t>　　　</t>
    </r>
    <r>
      <rPr>
        <sz val="12"/>
        <rFont val="ＭＳ 明朝"/>
        <family val="1"/>
      </rPr>
      <t xml:space="preserve"> 　11</t>
    </r>
  </si>
  <si>
    <r>
      <t>　　　</t>
    </r>
    <r>
      <rPr>
        <sz val="12"/>
        <rFont val="ＭＳ 明朝"/>
        <family val="1"/>
      </rPr>
      <t xml:space="preserve">   12</t>
    </r>
  </si>
  <si>
    <r>
      <t>　　　</t>
    </r>
    <r>
      <rPr>
        <sz val="12"/>
        <rFont val="ＭＳ 明朝"/>
        <family val="1"/>
      </rPr>
      <t xml:space="preserve"> 42</t>
    </r>
  </si>
  <si>
    <r>
      <t>平成</t>
    </r>
    <r>
      <rPr>
        <sz val="12"/>
        <rFont val="ＭＳ 明朝"/>
        <family val="1"/>
      </rPr>
      <t>19年１月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</si>
  <si>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</si>
  <si>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</si>
  <si>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t xml:space="preserve">     45 ※</t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</si>
  <si>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</si>
  <si>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</si>
  <si>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t xml:space="preserve">  ３　※のある年は国勢調査による。</t>
  </si>
  <si>
    <r>
      <t>　４　「増加数」及び「増加率」は、掲載されている前回と比較したものである。ただし、大正元年については明治41年と</t>
    </r>
    <r>
      <rPr>
        <sz val="12"/>
        <rFont val="ＭＳ 明朝"/>
        <family val="1"/>
      </rPr>
      <t>、平成18年１月は平成17年12月と比較したものである。</t>
    </r>
  </si>
  <si>
    <t>人口集中
地　　区
　　（人）</t>
  </si>
  <si>
    <t>市町村
全　域
　（人）</t>
  </si>
  <si>
    <t>-</t>
  </si>
  <si>
    <t>人口集中
地　　区
　（k㎡）</t>
  </si>
  <si>
    <t>市町村
全　域
　（k㎡）</t>
  </si>
  <si>
    <t xml:space="preserve">- </t>
  </si>
  <si>
    <t>　　　 18</t>
  </si>
  <si>
    <r>
      <t xml:space="preserve">  </t>
    </r>
    <r>
      <rPr>
        <sz val="12"/>
        <rFont val="ＭＳ 明朝"/>
        <family val="1"/>
      </rPr>
      <t>16</t>
    </r>
  </si>
  <si>
    <t xml:space="preserve">  17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</si>
  <si>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</si>
  <si>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r>
      <t xml:space="preserve">  </t>
    </r>
    <r>
      <rPr>
        <sz val="12"/>
        <rFont val="ＭＳ 明朝"/>
        <family val="1"/>
      </rPr>
      <t>15</t>
    </r>
  </si>
  <si>
    <r>
      <t xml:space="preserve">  </t>
    </r>
    <r>
      <rPr>
        <sz val="12"/>
        <rFont val="ＭＳ 明朝"/>
        <family val="1"/>
      </rPr>
      <t>17</t>
    </r>
  </si>
  <si>
    <r>
      <t xml:space="preserve">  </t>
    </r>
    <r>
      <rPr>
        <sz val="12"/>
        <rFont val="ＭＳ 明朝"/>
        <family val="1"/>
      </rPr>
      <t>15</t>
    </r>
  </si>
  <si>
    <r>
      <t xml:space="preserve">  </t>
    </r>
    <r>
      <rPr>
        <sz val="12"/>
        <rFont val="ＭＳ 明朝"/>
        <family val="1"/>
      </rPr>
      <t>16</t>
    </r>
  </si>
  <si>
    <r>
      <t xml:space="preserve">  </t>
    </r>
    <r>
      <rPr>
        <sz val="12"/>
        <rFont val="ＭＳ 明朝"/>
        <family val="1"/>
      </rPr>
      <t>17</t>
    </r>
  </si>
  <si>
    <t xml:space="preserve">  18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</si>
</sst>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;[Red]0"/>
    <numFmt numFmtId="206" formatCode="#,##0;[Red]#,##0"/>
    <numFmt numFmtId="207" formatCode="#,##0.00_ "/>
    <numFmt numFmtId="208" formatCode="#,##0.0_ "/>
    <numFmt numFmtId="209" formatCode="#,##0.00_);[Red]\(#,##0.00\)"/>
    <numFmt numFmtId="210" formatCode="###,###,###,##0;&quot;-&quot;##,###,###,##0"/>
    <numFmt numFmtId="211" formatCode="#,###,###,##0;&quot; -&quot;###,###,##0"/>
    <numFmt numFmtId="212" formatCode="\ ###,###,##0;&quot;-&quot;###,###,##0"/>
    <numFmt numFmtId="213" formatCode="###,###,##0.0;&quot;-&quot;##,###,##0.0"/>
    <numFmt numFmtId="214" formatCode="\ ###,##0.0;&quot;-&quot;###,##0.0"/>
    <numFmt numFmtId="215" formatCode="#,##0.0;&quot;△ &quot;#,##0.0"/>
    <numFmt numFmtId="216" formatCode="#,##0.0;[Red]#,##0.0"/>
    <numFmt numFmtId="217" formatCode="#,##0.00;[Red]#,##0.00"/>
    <numFmt numFmtId="218" formatCode="0.000;&quot;△ &quot;0.000"/>
    <numFmt numFmtId="219" formatCode="0;&quot;△ &quot;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6" fillId="0" borderId="0" xfId="0" applyFont="1" applyAlignment="1" quotePrefix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6" fontId="7" fillId="0" borderId="0" xfId="58" applyFont="1" applyBorder="1" applyAlignment="1">
      <alignment horizontal="center" vertical="center"/>
    </xf>
    <xf numFmtId="6" fontId="4" fillId="0" borderId="0" xfId="58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1" xfId="0" applyFont="1" applyFill="1" applyBorder="1" applyAlignment="1" quotePrefix="1">
      <alignment vertical="center"/>
    </xf>
    <xf numFmtId="195" fontId="11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15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206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right" vertical="distributed"/>
    </xf>
    <xf numFmtId="180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right" vertical="distributed"/>
    </xf>
    <xf numFmtId="4" fontId="0" fillId="0" borderId="12" xfId="0" applyNumberFormat="1" applyFont="1" applyFill="1" applyBorder="1" applyAlignment="1">
      <alignment horizontal="right"/>
    </xf>
    <xf numFmtId="193" fontId="16" fillId="33" borderId="0" xfId="0" applyNumberFormat="1" applyFont="1" applyFill="1" applyBorder="1" applyAlignment="1">
      <alignment/>
    </xf>
    <xf numFmtId="196" fontId="16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6" fontId="16" fillId="0" borderId="0" xfId="0" applyNumberFormat="1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202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 applyProtection="1">
      <alignment horizontal="right" vertical="center"/>
      <protection/>
    </xf>
    <xf numFmtId="190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Alignment="1" quotePrefix="1">
      <alignment vertical="top"/>
    </xf>
    <xf numFmtId="208" fontId="6" fillId="0" borderId="0" xfId="49" applyNumberFormat="1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1" fillId="0" borderId="12" xfId="49" applyFont="1" applyFill="1" applyBorder="1" applyAlignment="1" applyProtection="1">
      <alignment horizontal="center" vertical="center"/>
      <protection/>
    </xf>
    <xf numFmtId="38" fontId="1" fillId="0" borderId="15" xfId="49" applyFont="1" applyFill="1" applyBorder="1" applyAlignment="1" applyProtection="1">
      <alignment horizontal="right" vertical="center"/>
      <protection/>
    </xf>
    <xf numFmtId="38" fontId="1" fillId="0" borderId="12" xfId="49" applyFont="1" applyFill="1" applyBorder="1" applyAlignment="1" applyProtection="1">
      <alignment horizontal="right" vertical="center"/>
      <protection/>
    </xf>
    <xf numFmtId="195" fontId="1" fillId="0" borderId="12" xfId="49" applyNumberFormat="1" applyFont="1" applyFill="1" applyBorder="1" applyAlignment="1" applyProtection="1">
      <alignment horizontal="right" vertical="center"/>
      <protection/>
    </xf>
    <xf numFmtId="201" fontId="0" fillId="0" borderId="0" xfId="49" applyNumberFormat="1" applyFont="1" applyFill="1" applyAlignment="1">
      <alignment vertical="center"/>
    </xf>
    <xf numFmtId="208" fontId="0" fillId="0" borderId="0" xfId="49" applyNumberFormat="1" applyFont="1" applyFill="1" applyAlignment="1">
      <alignment horizontal="right" vertical="center"/>
    </xf>
    <xf numFmtId="208" fontId="0" fillId="0" borderId="0" xfId="49" applyNumberFormat="1" applyFont="1" applyFill="1" applyAlignment="1">
      <alignment vertical="center"/>
    </xf>
    <xf numFmtId="208" fontId="6" fillId="0" borderId="0" xfId="0" applyNumberFormat="1" applyFont="1" applyFill="1" applyAlignment="1">
      <alignment horizontal="right" vertical="top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195" fontId="11" fillId="0" borderId="0" xfId="0" applyNumberFormat="1" applyFont="1" applyFill="1" applyBorder="1" applyAlignment="1" applyProtection="1">
      <alignment horizontal="right" vertical="center"/>
      <protection/>
    </xf>
    <xf numFmtId="208" fontId="11" fillId="0" borderId="0" xfId="0" applyNumberFormat="1" applyFont="1" applyFill="1" applyBorder="1" applyAlignment="1" applyProtection="1">
      <alignment horizontal="right" vertical="center"/>
      <protection/>
    </xf>
    <xf numFmtId="215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195" fontId="1" fillId="0" borderId="0" xfId="49" applyNumberFormat="1" applyFont="1" applyFill="1" applyBorder="1" applyAlignment="1" applyProtection="1">
      <alignment horizontal="right" vertical="center"/>
      <protection/>
    </xf>
    <xf numFmtId="195" fontId="11" fillId="0" borderId="0" xfId="49" applyNumberFormat="1" applyFont="1" applyFill="1" applyBorder="1" applyAlignment="1" applyProtection="1">
      <alignment horizontal="right" vertical="center"/>
      <protection/>
    </xf>
    <xf numFmtId="208" fontId="1" fillId="0" borderId="0" xfId="49" applyNumberFormat="1" applyFont="1" applyFill="1" applyBorder="1" applyAlignment="1" applyProtection="1">
      <alignment horizontal="right" vertical="center"/>
      <protection/>
    </xf>
    <xf numFmtId="209" fontId="1" fillId="0" borderId="0" xfId="49" applyNumberFormat="1" applyFont="1" applyFill="1" applyBorder="1" applyAlignment="1" applyProtection="1">
      <alignment horizontal="right" vertical="center"/>
      <protection/>
    </xf>
    <xf numFmtId="215" fontId="1" fillId="0" borderId="0" xfId="49" applyNumberFormat="1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Alignment="1" applyProtection="1">
      <alignment horizontal="right" vertical="center"/>
      <protection/>
    </xf>
    <xf numFmtId="201" fontId="1" fillId="0" borderId="0" xfId="0" applyNumberFormat="1" applyFont="1" applyFill="1" applyAlignment="1" applyProtection="1">
      <alignment horizontal="right" vertical="center"/>
      <protection/>
    </xf>
    <xf numFmtId="207" fontId="11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49" applyNumberFormat="1" applyFont="1" applyFill="1" applyBorder="1" applyAlignment="1" applyProtection="1">
      <alignment horizontal="right" vertical="center"/>
      <protection/>
    </xf>
    <xf numFmtId="209" fontId="0" fillId="0" borderId="0" xfId="49" applyNumberFormat="1" applyFont="1" applyFill="1" applyBorder="1" applyAlignment="1" applyProtection="1">
      <alignment horizontal="right" vertical="center"/>
      <protection/>
    </xf>
    <xf numFmtId="215" fontId="8" fillId="0" borderId="0" xfId="0" applyNumberFormat="1" applyFont="1" applyFill="1" applyBorder="1" applyAlignment="1" applyProtection="1">
      <alignment horizontal="right" vertical="center"/>
      <protection/>
    </xf>
    <xf numFmtId="199" fontId="11" fillId="0" borderId="0" xfId="0" applyNumberFormat="1" applyFont="1" applyFill="1" applyBorder="1" applyAlignment="1" applyProtection="1">
      <alignment horizontal="right" vertical="center"/>
      <protection/>
    </xf>
    <xf numFmtId="199" fontId="1" fillId="0" borderId="0" xfId="49" applyNumberFormat="1" applyFont="1" applyFill="1" applyBorder="1" applyAlignment="1" applyProtection="1">
      <alignment horizontal="righ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201" fontId="1" fillId="0" borderId="0" xfId="49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/>
    </xf>
    <xf numFmtId="38" fontId="11" fillId="0" borderId="17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186" fontId="8" fillId="0" borderId="0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7" fillId="0" borderId="0" xfId="49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201" fontId="1" fillId="0" borderId="10" xfId="0" applyNumberFormat="1" applyFont="1" applyFill="1" applyBorder="1" applyAlignment="1">
      <alignment horizontal="right" vertical="center"/>
    </xf>
    <xf numFmtId="38" fontId="0" fillId="0" borderId="20" xfId="49" applyFont="1" applyFill="1" applyBorder="1" applyAlignment="1" quotePrefix="1">
      <alignment horizontal="right" vertical="center"/>
    </xf>
    <xf numFmtId="38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38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1" fillId="0" borderId="27" xfId="49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38" fontId="11" fillId="0" borderId="28" xfId="49" applyFont="1" applyFill="1" applyBorder="1" applyAlignment="1">
      <alignment vertical="center"/>
    </xf>
    <xf numFmtId="38" fontId="11" fillId="0" borderId="28" xfId="49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8" fontId="0" fillId="0" borderId="17" xfId="49" applyFont="1" applyFill="1" applyBorder="1" applyAlignment="1" quotePrefix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38" fontId="11" fillId="0" borderId="30" xfId="49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0" fillId="0" borderId="31" xfId="0" applyNumberFormat="1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11" fillId="0" borderId="28" xfId="0" applyFont="1" applyFill="1" applyBorder="1" applyAlignment="1" quotePrefix="1">
      <alignment horizontal="center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28" xfId="0" applyFont="1" applyFill="1" applyBorder="1" applyAlignment="1" quotePrefix="1">
      <alignment horizontal="center" vertical="center"/>
    </xf>
    <xf numFmtId="38" fontId="0" fillId="0" borderId="28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28" xfId="49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35" xfId="0" applyNumberFormat="1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201" fontId="0" fillId="0" borderId="1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3" xfId="0" applyNumberFormat="1" applyFont="1" applyBorder="1" applyAlignment="1">
      <alignment/>
    </xf>
    <xf numFmtId="38" fontId="0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38" fontId="0" fillId="0" borderId="28" xfId="0" applyNumberFormat="1" applyFont="1" applyBorder="1" applyAlignment="1">
      <alignment horizontal="right" vertical="center"/>
    </xf>
    <xf numFmtId="37" fontId="0" fillId="0" borderId="37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01" fontId="0" fillId="0" borderId="0" xfId="0" applyNumberFormat="1" applyFont="1" applyFill="1" applyAlignment="1">
      <alignment vertical="top"/>
    </xf>
    <xf numFmtId="208" fontId="0" fillId="0" borderId="0" xfId="0" applyNumberFormat="1" applyFont="1" applyFill="1" applyAlignment="1">
      <alignment vertical="top"/>
    </xf>
    <xf numFmtId="209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208" fontId="0" fillId="0" borderId="0" xfId="0" applyNumberFormat="1" applyFont="1" applyFill="1" applyBorder="1" applyAlignment="1" applyProtection="1">
      <alignment horizontal="left" vertical="center"/>
      <protection/>
    </xf>
    <xf numFmtId="20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centerContinuous" vertical="center"/>
      <protection/>
    </xf>
    <xf numFmtId="209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22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 applyProtection="1">
      <alignment horizontal="left" vertical="center"/>
      <protection/>
    </xf>
    <xf numFmtId="201" fontId="0" fillId="0" borderId="38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208" fontId="0" fillId="0" borderId="0" xfId="49" applyNumberFormat="1" applyFont="1" applyFill="1" applyBorder="1" applyAlignment="1" applyProtection="1">
      <alignment horizontal="right" vertical="center"/>
      <protection/>
    </xf>
    <xf numFmtId="209" fontId="0" fillId="0" borderId="0" xfId="49" applyNumberFormat="1" applyFont="1" applyFill="1" applyBorder="1" applyAlignment="1" applyProtection="1">
      <alignment horizontal="right" vertical="center"/>
      <protection/>
    </xf>
    <xf numFmtId="215" fontId="0" fillId="0" borderId="0" xfId="49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>
      <alignment vertical="center"/>
    </xf>
    <xf numFmtId="201" fontId="0" fillId="0" borderId="0" xfId="61" applyNumberFormat="1" applyFont="1" applyFill="1" applyAlignment="1" applyProtection="1">
      <alignment horizontal="right" vertical="center"/>
      <protection/>
    </xf>
    <xf numFmtId="201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201" fontId="0" fillId="0" borderId="12" xfId="0" applyNumberFormat="1" applyFont="1" applyFill="1" applyBorder="1" applyAlignment="1" applyProtection="1">
      <alignment horizontal="right" vertical="center"/>
      <protection/>
    </xf>
    <xf numFmtId="195" fontId="0" fillId="0" borderId="12" xfId="49" applyNumberFormat="1" applyFont="1" applyFill="1" applyBorder="1" applyAlignment="1" applyProtection="1">
      <alignment horizontal="right" vertical="center"/>
      <protection/>
    </xf>
    <xf numFmtId="208" fontId="0" fillId="0" borderId="12" xfId="49" applyNumberFormat="1" applyFont="1" applyFill="1" applyBorder="1" applyAlignment="1" applyProtection="1">
      <alignment horizontal="right" vertical="center"/>
      <protection/>
    </xf>
    <xf numFmtId="209" fontId="0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1" fontId="0" fillId="0" borderId="0" xfId="49" applyNumberFormat="1" applyFont="1" applyFill="1" applyAlignment="1">
      <alignment vertical="center"/>
    </xf>
    <xf numFmtId="201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201" fontId="0" fillId="0" borderId="0" xfId="49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top"/>
    </xf>
    <xf numFmtId="201" fontId="0" fillId="0" borderId="0" xfId="49" applyNumberFormat="1" applyFont="1" applyFill="1" applyAlignment="1">
      <alignment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208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201" fontId="0" fillId="0" borderId="0" xfId="49" applyNumberFormat="1" applyFont="1" applyFill="1" applyBorder="1" applyAlignment="1" applyProtection="1">
      <alignment horizontal="center" vertical="center"/>
      <protection/>
    </xf>
    <xf numFmtId="208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95" fontId="0" fillId="0" borderId="0" xfId="0" applyNumberFormat="1" applyFont="1" applyFill="1" applyAlignment="1">
      <alignment/>
    </xf>
    <xf numFmtId="195" fontId="0" fillId="0" borderId="0" xfId="49" applyNumberFormat="1" applyFont="1" applyFill="1" applyAlignment="1">
      <alignment vertical="center"/>
    </xf>
    <xf numFmtId="38" fontId="1" fillId="0" borderId="12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77" fontId="0" fillId="0" borderId="4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206" fontId="0" fillId="0" borderId="12" xfId="62" applyNumberFormat="1" applyFont="1" applyFill="1" applyBorder="1" applyAlignment="1" quotePrefix="1">
      <alignment horizontal="right"/>
      <protection/>
    </xf>
    <xf numFmtId="3" fontId="0" fillId="0" borderId="12" xfId="62" applyNumberFormat="1" applyFont="1" applyFill="1" applyBorder="1" applyAlignment="1" quotePrefix="1">
      <alignment horizontal="right"/>
      <protection/>
    </xf>
    <xf numFmtId="195" fontId="0" fillId="33" borderId="0" xfId="0" applyNumberFormat="1" applyFont="1" applyFill="1" applyBorder="1" applyAlignment="1">
      <alignment/>
    </xf>
    <xf numFmtId="197" fontId="0" fillId="33" borderId="0" xfId="0" applyNumberFormat="1" applyFont="1" applyFill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195" fontId="0" fillId="0" borderId="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95" fontId="0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0" fillId="0" borderId="34" xfId="0" applyFont="1" applyFill="1" applyBorder="1" applyAlignment="1" quotePrefix="1">
      <alignment vertical="center"/>
    </xf>
    <xf numFmtId="195" fontId="0" fillId="0" borderId="28" xfId="0" applyNumberFormat="1" applyFont="1" applyFill="1" applyBorder="1" applyAlignment="1">
      <alignment horizontal="right" vertical="center"/>
    </xf>
    <xf numFmtId="194" fontId="0" fillId="0" borderId="3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206" fontId="0" fillId="0" borderId="30" xfId="49" applyNumberFormat="1" applyFont="1" applyBorder="1" applyAlignment="1">
      <alignment horizontal="right" vertical="center"/>
    </xf>
    <xf numFmtId="206" fontId="0" fillId="0" borderId="28" xfId="49" applyNumberFormat="1" applyFont="1" applyBorder="1" applyAlignment="1">
      <alignment horizontal="right" vertical="center"/>
    </xf>
    <xf numFmtId="201" fontId="0" fillId="0" borderId="28" xfId="58" applyNumberFormat="1" applyFont="1" applyBorder="1" applyAlignment="1" applyProtection="1">
      <alignment horizontal="right" vertical="center"/>
      <protection/>
    </xf>
    <xf numFmtId="207" fontId="0" fillId="0" borderId="28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13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194" fontId="0" fillId="0" borderId="52" xfId="0" applyNumberFormat="1" applyFont="1" applyFill="1" applyBorder="1" applyAlignment="1">
      <alignment vertical="center"/>
    </xf>
    <xf numFmtId="194" fontId="0" fillId="0" borderId="53" xfId="0" applyNumberFormat="1" applyFont="1" applyFill="1" applyBorder="1" applyAlignment="1">
      <alignment vertical="center"/>
    </xf>
    <xf numFmtId="194" fontId="0" fillId="0" borderId="54" xfId="0" applyNumberFormat="1" applyFont="1" applyFill="1" applyBorder="1" applyAlignment="1">
      <alignment vertical="center"/>
    </xf>
    <xf numFmtId="194" fontId="1" fillId="0" borderId="55" xfId="0" applyNumberFormat="1" applyFont="1" applyFill="1" applyBorder="1" applyAlignment="1">
      <alignment vertical="center"/>
    </xf>
    <xf numFmtId="194" fontId="11" fillId="0" borderId="56" xfId="49" applyNumberFormat="1" applyFont="1" applyFill="1" applyBorder="1" applyAlignment="1">
      <alignment vertical="center"/>
    </xf>
    <xf numFmtId="194" fontId="11" fillId="0" borderId="57" xfId="49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 horizontal="right" vertical="center"/>
    </xf>
    <xf numFmtId="195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5" fontId="0" fillId="0" borderId="30" xfId="0" applyNumberFormat="1" applyFont="1" applyFill="1" applyBorder="1" applyAlignment="1">
      <alignment horizontal="right" vertical="center"/>
    </xf>
    <xf numFmtId="206" fontId="0" fillId="0" borderId="28" xfId="0" applyNumberFormat="1" applyFont="1" applyFill="1" applyBorder="1" applyAlignment="1">
      <alignment horizontal="right" vertical="center"/>
    </xf>
    <xf numFmtId="195" fontId="0" fillId="0" borderId="28" xfId="0" applyNumberFormat="1" applyFont="1" applyFill="1" applyBorder="1" applyAlignment="1">
      <alignment horizontal="right" vertical="center"/>
    </xf>
    <xf numFmtId="196" fontId="0" fillId="0" borderId="58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23" xfId="0" applyNumberFormat="1" applyFont="1" applyFill="1" applyBorder="1" applyAlignment="1">
      <alignment horizontal="right" vertical="center"/>
    </xf>
    <xf numFmtId="206" fontId="0" fillId="0" borderId="0" xfId="49" applyNumberFormat="1" applyFont="1" applyFill="1" applyBorder="1" applyAlignment="1">
      <alignment horizontal="right" vertical="center"/>
    </xf>
    <xf numFmtId="206" fontId="0" fillId="0" borderId="0" xfId="0" applyNumberFormat="1" applyFont="1" applyFill="1" applyAlignment="1" applyProtection="1">
      <alignment horizontal="right" vertical="center"/>
      <protection/>
    </xf>
    <xf numFmtId="195" fontId="0" fillId="0" borderId="0" xfId="58" applyNumberFormat="1" applyFont="1" applyFill="1" applyAlignment="1" applyProtection="1">
      <alignment horizontal="right" vertical="center"/>
      <protection/>
    </xf>
    <xf numFmtId="206" fontId="0" fillId="0" borderId="0" xfId="49" applyNumberFormat="1" applyFont="1" applyFill="1" applyAlignment="1">
      <alignment horizontal="right" vertical="center"/>
    </xf>
    <xf numFmtId="196" fontId="0" fillId="0" borderId="0" xfId="0" applyNumberFormat="1" applyFont="1" applyFill="1" applyAlignment="1" applyProtection="1">
      <alignment vertical="center"/>
      <protection/>
    </xf>
    <xf numFmtId="195" fontId="11" fillId="0" borderId="23" xfId="0" applyNumberFormat="1" applyFont="1" applyFill="1" applyBorder="1" applyAlignment="1">
      <alignment horizontal="right" vertical="center"/>
    </xf>
    <xf numFmtId="206" fontId="11" fillId="0" borderId="0" xfId="49" applyNumberFormat="1" applyFont="1" applyFill="1" applyBorder="1" applyAlignment="1">
      <alignment horizontal="right" vertical="center"/>
    </xf>
    <xf numFmtId="206" fontId="11" fillId="0" borderId="0" xfId="0" applyNumberFormat="1" applyFont="1" applyFill="1" applyAlignment="1" applyProtection="1">
      <alignment horizontal="right" vertical="center"/>
      <protection/>
    </xf>
    <xf numFmtId="195" fontId="11" fillId="0" borderId="0" xfId="58" applyNumberFormat="1" applyFont="1" applyFill="1" applyAlignment="1" applyProtection="1">
      <alignment horizontal="right" vertical="center"/>
      <protection/>
    </xf>
    <xf numFmtId="196" fontId="11" fillId="0" borderId="0" xfId="0" applyNumberFormat="1" applyFont="1" applyFill="1" applyBorder="1" applyAlignment="1">
      <alignment/>
    </xf>
    <xf numFmtId="201" fontId="11" fillId="0" borderId="0" xfId="0" applyNumberFormat="1" applyFont="1" applyFill="1" applyBorder="1" applyAlignment="1">
      <alignment horizontal="right" vertical="distributed"/>
    </xf>
    <xf numFmtId="195" fontId="11" fillId="0" borderId="0" xfId="0" applyNumberFormat="1" applyFont="1" applyFill="1" applyBorder="1" applyAlignment="1">
      <alignment horizontal="right" vertical="distributed"/>
    </xf>
    <xf numFmtId="197" fontId="11" fillId="0" borderId="0" xfId="0" applyNumberFormat="1" applyFont="1" applyFill="1" applyBorder="1" applyAlignment="1">
      <alignment horizontal="right" vertical="distributed"/>
    </xf>
    <xf numFmtId="180" fontId="11" fillId="0" borderId="0" xfId="0" applyNumberFormat="1" applyFont="1" applyFill="1" applyBorder="1" applyAlignment="1">
      <alignment horizontal="right" vertical="distributed"/>
    </xf>
    <xf numFmtId="179" fontId="11" fillId="0" borderId="0" xfId="0" applyNumberFormat="1" applyFont="1" applyFill="1" applyBorder="1" applyAlignment="1">
      <alignment horizontal="right" vertical="distributed"/>
    </xf>
    <xf numFmtId="207" fontId="11" fillId="0" borderId="0" xfId="0" applyNumberFormat="1" applyFont="1" applyFill="1" applyBorder="1" applyAlignment="1">
      <alignment horizontal="right" vertical="distributed"/>
    </xf>
    <xf numFmtId="196" fontId="11" fillId="0" borderId="0" xfId="0" applyNumberFormat="1" applyFont="1" applyFill="1" applyBorder="1" applyAlignment="1">
      <alignment horizontal="right" vertical="distributed"/>
    </xf>
    <xf numFmtId="197" fontId="11" fillId="0" borderId="0" xfId="0" applyNumberFormat="1" applyFont="1" applyFill="1" applyBorder="1" applyAlignment="1">
      <alignment horizontal="right"/>
    </xf>
    <xf numFmtId="206" fontId="11" fillId="0" borderId="0" xfId="0" applyNumberFormat="1" applyFont="1" applyFill="1" applyBorder="1" applyAlignment="1">
      <alignment/>
    </xf>
    <xf numFmtId="206" fontId="11" fillId="0" borderId="0" xfId="62" applyNumberFormat="1" applyFont="1" applyFill="1" applyBorder="1" applyAlignment="1" quotePrefix="1">
      <alignment horizontal="right"/>
      <protection/>
    </xf>
    <xf numFmtId="195" fontId="11" fillId="0" borderId="0" xfId="0" applyNumberFormat="1" applyFont="1" applyFill="1" applyBorder="1" applyAlignment="1">
      <alignment/>
    </xf>
    <xf numFmtId="3" fontId="11" fillId="0" borderId="0" xfId="62" applyNumberFormat="1" applyFont="1" applyFill="1" applyBorder="1" applyAlignment="1" quotePrefix="1">
      <alignment horizontal="right"/>
      <protection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0" fillId="0" borderId="0" xfId="62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/>
    </xf>
    <xf numFmtId="3" fontId="0" fillId="0" borderId="0" xfId="62" applyNumberFormat="1" applyFont="1" applyFill="1" applyBorder="1" applyAlignment="1" quotePrefix="1">
      <alignment horizontal="right"/>
      <protection/>
    </xf>
    <xf numFmtId="197" fontId="0" fillId="0" borderId="0" xfId="0" applyNumberFormat="1" applyFont="1" applyFill="1" applyBorder="1" applyAlignment="1">
      <alignment horizontal="right" vertical="distributed"/>
    </xf>
    <xf numFmtId="197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 vertical="distributed"/>
    </xf>
    <xf numFmtId="179" fontId="0" fillId="0" borderId="0" xfId="0" applyNumberFormat="1" applyFont="1" applyFill="1" applyBorder="1" applyAlignment="1">
      <alignment horizontal="right" vertical="distributed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17" fontId="11" fillId="0" borderId="0" xfId="0" applyNumberFormat="1" applyFont="1" applyFill="1" applyBorder="1" applyAlignment="1">
      <alignment/>
    </xf>
    <xf numFmtId="215" fontId="1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27" xfId="0" applyNumberFormat="1" applyFont="1" applyFill="1" applyBorder="1" applyAlignment="1" applyProtection="1">
      <alignment horizontal="right" vertical="center"/>
      <protection/>
    </xf>
    <xf numFmtId="190" fontId="0" fillId="0" borderId="12" xfId="0" applyNumberFormat="1" applyFont="1" applyFill="1" applyBorder="1" applyAlignment="1" applyProtection="1">
      <alignment horizontal="right" vertical="center"/>
      <protection/>
    </xf>
    <xf numFmtId="215" fontId="0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215" fontId="11" fillId="0" borderId="12" xfId="49" applyNumberFormat="1" applyFont="1" applyFill="1" applyBorder="1" applyAlignment="1" applyProtection="1">
      <alignment horizontal="right" vertical="center"/>
      <protection/>
    </xf>
    <xf numFmtId="204" fontId="11" fillId="0" borderId="12" xfId="49" applyNumberFormat="1" applyFont="1" applyFill="1" applyBorder="1" applyAlignment="1" applyProtection="1">
      <alignment horizontal="right" vertical="center"/>
      <protection/>
    </xf>
    <xf numFmtId="196" fontId="11" fillId="0" borderId="12" xfId="49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 quotePrefix="1">
      <alignment horizontal="right"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40" fontId="0" fillId="0" borderId="28" xfId="0" applyNumberFormat="1" applyFont="1" applyFill="1" applyBorder="1" applyAlignment="1" applyProtection="1">
      <alignment vertical="center"/>
      <protection/>
    </xf>
    <xf numFmtId="2" fontId="0" fillId="0" borderId="28" xfId="0" applyNumberFormat="1" applyFont="1" applyFill="1" applyBorder="1" applyAlignment="1" applyProtection="1" quotePrefix="1">
      <alignment horizontal="right" vertical="center"/>
      <protection/>
    </xf>
    <xf numFmtId="186" fontId="0" fillId="0" borderId="28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 quotePrefix="1">
      <alignment horizontal="right" vertical="center"/>
      <protection/>
    </xf>
    <xf numFmtId="37" fontId="11" fillId="0" borderId="17" xfId="0" applyNumberFormat="1" applyFont="1" applyFill="1" applyBorder="1" applyAlignment="1" applyProtection="1" quotePrefix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1" fillId="0" borderId="34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6" fontId="10" fillId="0" borderId="0" xfId="58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>
      <alignment horizontal="distributed" vertical="center"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208" fontId="0" fillId="0" borderId="68" xfId="49" applyNumberFormat="1" applyFont="1" applyFill="1" applyBorder="1" applyAlignment="1" applyProtection="1">
      <alignment horizontal="center" vertical="center" wrapText="1"/>
      <protection/>
    </xf>
    <xf numFmtId="208" fontId="0" fillId="0" borderId="23" xfId="0" applyNumberFormat="1" applyFont="1" applyFill="1" applyBorder="1" applyAlignment="1">
      <alignment horizontal="center" vertical="center" wrapText="1"/>
    </xf>
    <xf numFmtId="208" fontId="0" fillId="0" borderId="30" xfId="0" applyNumberFormat="1" applyFont="1" applyFill="1" applyBorder="1" applyAlignment="1">
      <alignment horizontal="center" vertical="center" wrapText="1"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201" fontId="0" fillId="0" borderId="29" xfId="49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38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34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34" xfId="49" applyFont="1" applyFill="1" applyBorder="1" applyAlignment="1" applyProtection="1">
      <alignment horizontal="center" vertical="center" wrapText="1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68" xfId="49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 applyProtection="1">
      <alignment horizontal="center" vertical="center"/>
      <protection/>
    </xf>
    <xf numFmtId="201" fontId="0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30" xfId="0" applyNumberFormat="1" applyFont="1" applyFill="1" applyBorder="1" applyAlignment="1">
      <alignment horizontal="center" vertical="center"/>
    </xf>
    <xf numFmtId="208" fontId="0" fillId="0" borderId="69" xfId="0" applyNumberFormat="1" applyFont="1" applyFill="1" applyBorder="1" applyAlignment="1" applyProtection="1">
      <alignment horizontal="center" vertical="center" wrapText="1"/>
      <protection/>
    </xf>
    <xf numFmtId="208" fontId="0" fillId="0" borderId="0" xfId="0" applyNumberFormat="1" applyFont="1" applyFill="1" applyBorder="1" applyAlignment="1">
      <alignment horizontal="center" vertical="center" wrapText="1"/>
    </xf>
    <xf numFmtId="208" fontId="0" fillId="0" borderId="28" xfId="0" applyNumberFormat="1" applyFont="1" applyFill="1" applyBorder="1" applyAlignment="1">
      <alignment horizontal="center" vertical="center" wrapText="1"/>
    </xf>
    <xf numFmtId="208" fontId="0" fillId="0" borderId="70" xfId="0" applyNumberFormat="1" applyFont="1" applyFill="1" applyBorder="1" applyAlignment="1" applyProtection="1">
      <alignment horizontal="center" vertical="center" wrapText="1"/>
      <protection/>
    </xf>
    <xf numFmtId="208" fontId="0" fillId="0" borderId="71" xfId="0" applyNumberFormat="1" applyFont="1" applyFill="1" applyBorder="1" applyAlignment="1">
      <alignment horizontal="center" vertical="center" wrapText="1"/>
    </xf>
    <xf numFmtId="208" fontId="0" fillId="0" borderId="72" xfId="0" applyNumberFormat="1" applyFont="1" applyFill="1" applyBorder="1" applyAlignment="1">
      <alignment horizontal="center" vertical="center" wrapText="1"/>
    </xf>
    <xf numFmtId="201" fontId="0" fillId="0" borderId="73" xfId="0" applyNumberFormat="1" applyFont="1" applyFill="1" applyBorder="1" applyAlignment="1" applyProtection="1">
      <alignment horizontal="center" vertical="center"/>
      <protection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50" xfId="0" applyNumberFormat="1" applyFont="1" applyFill="1" applyBorder="1" applyAlignment="1">
      <alignment horizontal="center" vertical="center"/>
    </xf>
    <xf numFmtId="208" fontId="0" fillId="0" borderId="22" xfId="0" applyNumberFormat="1" applyFont="1" applyFill="1" applyBorder="1" applyAlignment="1" applyProtection="1">
      <alignment horizontal="center" vertical="center" wrapText="1"/>
      <protection/>
    </xf>
    <xf numFmtId="208" fontId="0" fillId="0" borderId="10" xfId="0" applyNumberFormat="1" applyFont="1" applyFill="1" applyBorder="1" applyAlignment="1">
      <alignment horizontal="center" vertical="center" wrapText="1"/>
    </xf>
    <xf numFmtId="208" fontId="0" fillId="0" borderId="34" xfId="0" applyNumberFormat="1" applyFont="1" applyFill="1" applyBorder="1" applyAlignment="1">
      <alignment horizontal="center" vertical="center" wrapText="1"/>
    </xf>
    <xf numFmtId="208" fontId="0" fillId="0" borderId="29" xfId="0" applyNumberFormat="1" applyFont="1" applyFill="1" applyBorder="1" applyAlignment="1" applyProtection="1">
      <alignment horizontal="center" vertical="center" wrapText="1"/>
      <protection/>
    </xf>
    <xf numFmtId="208" fontId="0" fillId="0" borderId="11" xfId="0" applyNumberFormat="1" applyFont="1" applyFill="1" applyBorder="1" applyAlignment="1">
      <alignment horizontal="center" vertical="center" wrapText="1"/>
    </xf>
    <xf numFmtId="208" fontId="0" fillId="0" borderId="38" xfId="0" applyNumberFormat="1" applyFont="1" applyFill="1" applyBorder="1" applyAlignment="1">
      <alignment horizontal="center" vertical="center" wrapText="1"/>
    </xf>
    <xf numFmtId="209" fontId="0" fillId="0" borderId="29" xfId="0" applyNumberFormat="1" applyFont="1" applyFill="1" applyBorder="1" applyAlignment="1" applyProtection="1">
      <alignment horizontal="center" vertical="center" wrapText="1"/>
      <protection/>
    </xf>
    <xf numFmtId="209" fontId="0" fillId="0" borderId="11" xfId="0" applyNumberFormat="1" applyFont="1" applyFill="1" applyBorder="1" applyAlignment="1">
      <alignment horizontal="center" vertical="center" wrapText="1"/>
    </xf>
    <xf numFmtId="209" fontId="0" fillId="0" borderId="3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distributed" vertical="center"/>
      <protection/>
    </xf>
    <xf numFmtId="201" fontId="0" fillId="0" borderId="70" xfId="0" applyNumberFormat="1" applyFont="1" applyFill="1" applyBorder="1" applyAlignment="1" applyProtection="1">
      <alignment horizontal="center" vertical="center"/>
      <protection/>
    </xf>
    <xf numFmtId="201" fontId="0" fillId="0" borderId="71" xfId="0" applyNumberFormat="1" applyFont="1" applyFill="1" applyBorder="1" applyAlignment="1">
      <alignment horizontal="center" vertical="center"/>
    </xf>
    <xf numFmtId="201" fontId="0" fillId="0" borderId="7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38" fontId="11" fillId="0" borderId="17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8" fontId="11" fillId="0" borderId="74" xfId="49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１００２２R" xfId="61"/>
    <cellStyle name="標準_JB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showGridLines="0" tabSelected="1" defaultGridColor="0" zoomScale="110" zoomScaleNormal="110" zoomScalePageLayoutView="0" colorId="22" workbookViewId="0" topLeftCell="A5">
      <selection activeCell="G9" sqref="G9"/>
    </sheetView>
  </sheetViews>
  <sheetFormatPr defaultColWidth="10.59765625" defaultRowHeight="15"/>
  <cols>
    <col min="1" max="1" width="15.09765625" style="235" customWidth="1"/>
    <col min="2" max="8" width="14.59765625" style="235" customWidth="1"/>
    <col min="9" max="9" width="15.59765625" style="235" customWidth="1"/>
    <col min="10" max="16" width="14.59765625" style="235" customWidth="1"/>
    <col min="17" max="16384" width="10.59765625" style="235" customWidth="1"/>
  </cols>
  <sheetData>
    <row r="1" spans="1:16" s="338" customFormat="1" ht="19.5" customHeight="1">
      <c r="A1" s="1" t="s">
        <v>325</v>
      </c>
      <c r="P1" s="2" t="s">
        <v>326</v>
      </c>
    </row>
    <row r="2" spans="1:16" ht="24.75" customHeight="1">
      <c r="A2" s="482" t="s">
        <v>327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1:16" ht="19.5" customHeight="1">
      <c r="A3" s="483" t="s">
        <v>328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</row>
    <row r="4" spans="1:16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0</v>
      </c>
    </row>
    <row r="5" spans="1:16" ht="15" customHeight="1">
      <c r="A5" s="357"/>
      <c r="B5" s="484" t="s">
        <v>329</v>
      </c>
      <c r="C5" s="485"/>
      <c r="D5" s="485"/>
      <c r="E5" s="485"/>
      <c r="F5" s="485"/>
      <c r="G5" s="486"/>
      <c r="H5" s="358"/>
      <c r="I5" s="480" t="s">
        <v>1</v>
      </c>
      <c r="J5" s="484" t="s">
        <v>329</v>
      </c>
      <c r="K5" s="485"/>
      <c r="L5" s="485"/>
      <c r="M5" s="485"/>
      <c r="N5" s="485"/>
      <c r="O5" s="486"/>
      <c r="P5" s="359"/>
    </row>
    <row r="6" spans="1:16" ht="15" customHeight="1">
      <c r="A6" s="193" t="s">
        <v>330</v>
      </c>
      <c r="B6" s="476" t="s">
        <v>331</v>
      </c>
      <c r="C6" s="476" t="s">
        <v>2</v>
      </c>
      <c r="D6" s="476" t="s">
        <v>3</v>
      </c>
      <c r="E6" s="478" t="s">
        <v>4</v>
      </c>
      <c r="F6" s="476" t="s">
        <v>332</v>
      </c>
      <c r="G6" s="478" t="s">
        <v>333</v>
      </c>
      <c r="H6" s="195" t="s">
        <v>334</v>
      </c>
      <c r="I6" s="481"/>
      <c r="J6" s="476" t="s">
        <v>335</v>
      </c>
      <c r="K6" s="476" t="s">
        <v>2</v>
      </c>
      <c r="L6" s="476" t="s">
        <v>3</v>
      </c>
      <c r="M6" s="478" t="s">
        <v>4</v>
      </c>
      <c r="N6" s="476" t="s">
        <v>332</v>
      </c>
      <c r="O6" s="478" t="s">
        <v>333</v>
      </c>
      <c r="P6" s="196" t="s">
        <v>336</v>
      </c>
    </row>
    <row r="7" spans="1:16" ht="15" customHeight="1">
      <c r="A7" s="360"/>
      <c r="B7" s="477"/>
      <c r="C7" s="477"/>
      <c r="D7" s="477"/>
      <c r="E7" s="479"/>
      <c r="F7" s="477"/>
      <c r="G7" s="479"/>
      <c r="H7" s="361"/>
      <c r="I7" s="479"/>
      <c r="J7" s="477"/>
      <c r="K7" s="477"/>
      <c r="L7" s="477"/>
      <c r="M7" s="479"/>
      <c r="N7" s="477"/>
      <c r="O7" s="479"/>
      <c r="P7" s="245"/>
    </row>
    <row r="8" spans="1:16" ht="15" customHeight="1">
      <c r="A8" s="204" t="s">
        <v>5</v>
      </c>
      <c r="B8" s="389">
        <f>SUM(C8:D8)</f>
        <v>795571</v>
      </c>
      <c r="C8" s="390">
        <v>394096</v>
      </c>
      <c r="D8" s="390">
        <v>401475</v>
      </c>
      <c r="E8" s="390">
        <v>98.16202752350706</v>
      </c>
      <c r="F8" s="390">
        <v>21480</v>
      </c>
      <c r="G8" s="391">
        <v>2.77</v>
      </c>
      <c r="H8" s="362">
        <v>148453</v>
      </c>
      <c r="I8" s="363" t="s">
        <v>337</v>
      </c>
      <c r="J8" s="389">
        <f>SUM(K8:L8)</f>
        <v>1035425</v>
      </c>
      <c r="K8" s="398">
        <v>498391</v>
      </c>
      <c r="L8" s="398">
        <v>537034</v>
      </c>
      <c r="M8" s="398">
        <v>92.80436620400198</v>
      </c>
      <c r="N8" s="392">
        <f>J8-B68</f>
        <v>13431</v>
      </c>
      <c r="O8" s="393">
        <f>N8/B68*100</f>
        <v>1.3141955823615403</v>
      </c>
      <c r="P8" s="364">
        <v>272882</v>
      </c>
    </row>
    <row r="9" spans="1:16" ht="15" customHeight="1">
      <c r="A9" s="204" t="s">
        <v>338</v>
      </c>
      <c r="B9" s="389">
        <f>SUM(C9:D9)</f>
        <v>747360</v>
      </c>
      <c r="C9" s="392">
        <v>364375</v>
      </c>
      <c r="D9" s="392">
        <v>382985</v>
      </c>
      <c r="E9" s="392">
        <v>95.14080185908064</v>
      </c>
      <c r="F9" s="392">
        <f>B9-B8</f>
        <v>-48211</v>
      </c>
      <c r="G9" s="388">
        <v>-6.06</v>
      </c>
      <c r="H9" s="365">
        <v>151766</v>
      </c>
      <c r="I9" s="366" t="s">
        <v>339</v>
      </c>
      <c r="J9" s="389">
        <f>SUM(K9:L9)</f>
        <v>1049243</v>
      </c>
      <c r="K9" s="398">
        <v>505954</v>
      </c>
      <c r="L9" s="398">
        <v>543289</v>
      </c>
      <c r="M9" s="398">
        <v>93.1279668831874</v>
      </c>
      <c r="N9" s="392">
        <f>J9-J8</f>
        <v>13818</v>
      </c>
      <c r="O9" s="388">
        <f>N9/J8*100</f>
        <v>1.334524470628003</v>
      </c>
      <c r="P9" s="364">
        <v>279180</v>
      </c>
    </row>
    <row r="10" spans="1:16" ht="15" customHeight="1">
      <c r="A10" s="367" t="s">
        <v>340</v>
      </c>
      <c r="B10" s="389">
        <f>SUM(C10:D10)</f>
        <v>752400</v>
      </c>
      <c r="C10" s="392">
        <v>366900</v>
      </c>
      <c r="D10" s="392">
        <v>385500</v>
      </c>
      <c r="E10" s="392">
        <v>95.1750972762646</v>
      </c>
      <c r="F10" s="392">
        <f>B10-B9</f>
        <v>5040</v>
      </c>
      <c r="G10" s="388">
        <v>0.67</v>
      </c>
      <c r="H10" s="365">
        <v>147369</v>
      </c>
      <c r="I10" s="306" t="s">
        <v>7</v>
      </c>
      <c r="J10" s="389">
        <f>SUM(K10:L10)</f>
        <v>1069872</v>
      </c>
      <c r="K10" s="398">
        <v>518594</v>
      </c>
      <c r="L10" s="398">
        <v>551278</v>
      </c>
      <c r="M10" s="398">
        <v>94.0712308490453</v>
      </c>
      <c r="N10" s="392">
        <f>J10-J9</f>
        <v>20629</v>
      </c>
      <c r="O10" s="388">
        <f>N10/J9*100</f>
        <v>1.9660841196939127</v>
      </c>
      <c r="P10" s="364">
        <v>290183</v>
      </c>
    </row>
    <row r="11" spans="1:16" ht="15" customHeight="1">
      <c r="A11" s="204" t="s">
        <v>341</v>
      </c>
      <c r="B11" s="389">
        <f>SUM(C11:D11)</f>
        <v>750854</v>
      </c>
      <c r="C11" s="392">
        <v>365597</v>
      </c>
      <c r="D11" s="392">
        <v>385257</v>
      </c>
      <c r="E11" s="392">
        <v>94.89691296978381</v>
      </c>
      <c r="F11" s="392">
        <f>B11-B10</f>
        <v>-1546</v>
      </c>
      <c r="G11" s="388">
        <v>-0.21</v>
      </c>
      <c r="H11" s="365">
        <v>154052</v>
      </c>
      <c r="I11" s="306" t="s">
        <v>9</v>
      </c>
      <c r="J11" s="389">
        <f>SUM(K11:L11)</f>
        <v>1081602</v>
      </c>
      <c r="K11" s="398">
        <v>524869</v>
      </c>
      <c r="L11" s="398">
        <v>556733</v>
      </c>
      <c r="M11" s="398">
        <v>94.27661015244291</v>
      </c>
      <c r="N11" s="392">
        <f>J11-J10</f>
        <v>11730</v>
      </c>
      <c r="O11" s="388">
        <f>N11/J10*100</f>
        <v>1.0963928395172506</v>
      </c>
      <c r="P11" s="364">
        <v>295974</v>
      </c>
    </row>
    <row r="12" spans="1:16" ht="15" customHeight="1">
      <c r="A12" s="204" t="s">
        <v>8</v>
      </c>
      <c r="B12" s="389">
        <f>SUM(C12:D12)</f>
        <v>751600</v>
      </c>
      <c r="C12" s="392">
        <v>365900</v>
      </c>
      <c r="D12" s="392">
        <v>385700</v>
      </c>
      <c r="E12" s="392">
        <v>94.86647653616801</v>
      </c>
      <c r="F12" s="392">
        <f>B12-B11</f>
        <v>746</v>
      </c>
      <c r="G12" s="388">
        <v>0.1</v>
      </c>
      <c r="H12" s="365">
        <v>150527</v>
      </c>
      <c r="I12" s="306" t="s">
        <v>10</v>
      </c>
      <c r="J12" s="389">
        <f>SUM(K12:L12)</f>
        <v>1091519</v>
      </c>
      <c r="K12" s="398">
        <v>529802</v>
      </c>
      <c r="L12" s="398">
        <v>561717</v>
      </c>
      <c r="M12" s="398">
        <v>94.3183133143558</v>
      </c>
      <c r="N12" s="392">
        <f>J12-J11</f>
        <v>9917</v>
      </c>
      <c r="O12" s="388">
        <f>N12/J11*100</f>
        <v>0.9168807010342067</v>
      </c>
      <c r="P12" s="364">
        <v>300444</v>
      </c>
    </row>
    <row r="13" spans="1:16" ht="15" customHeight="1">
      <c r="A13" s="204"/>
      <c r="B13" s="389"/>
      <c r="C13" s="392"/>
      <c r="D13" s="392"/>
      <c r="E13" s="392"/>
      <c r="F13" s="392"/>
      <c r="G13" s="393"/>
      <c r="H13" s="365"/>
      <c r="I13" s="306"/>
      <c r="J13" s="399"/>
      <c r="K13" s="398"/>
      <c r="L13" s="398"/>
      <c r="M13" s="398"/>
      <c r="N13" s="392"/>
      <c r="O13" s="393"/>
      <c r="P13" s="364"/>
    </row>
    <row r="14" spans="1:16" ht="15" customHeight="1">
      <c r="A14" s="368" t="s">
        <v>342</v>
      </c>
      <c r="B14" s="389">
        <f>SUM(C14:D14)</f>
        <v>752300</v>
      </c>
      <c r="C14" s="392">
        <v>366200</v>
      </c>
      <c r="D14" s="392">
        <v>386100</v>
      </c>
      <c r="E14" s="392">
        <v>94.84589484589485</v>
      </c>
      <c r="F14" s="392">
        <f>B14-B12</f>
        <v>700</v>
      </c>
      <c r="G14" s="388">
        <f>F14/B12*100</f>
        <v>0.09313464608834486</v>
      </c>
      <c r="H14" s="365">
        <v>150530</v>
      </c>
      <c r="I14" s="306" t="s">
        <v>12</v>
      </c>
      <c r="J14" s="389">
        <f>SUM(K14:L14)</f>
        <v>1100512</v>
      </c>
      <c r="K14" s="398">
        <v>534410</v>
      </c>
      <c r="L14" s="398">
        <v>566102</v>
      </c>
      <c r="M14" s="398">
        <v>94.4017155918898</v>
      </c>
      <c r="N14" s="392">
        <f>J14-J12</f>
        <v>8993</v>
      </c>
      <c r="O14" s="388">
        <f>N14/J12*100</f>
        <v>0.8238977058576168</v>
      </c>
      <c r="P14" s="364">
        <v>303905</v>
      </c>
    </row>
    <row r="15" spans="1:16" ht="15" customHeight="1">
      <c r="A15" s="368" t="s">
        <v>343</v>
      </c>
      <c r="B15" s="389">
        <f>SUM(C15:D15)</f>
        <v>753100</v>
      </c>
      <c r="C15" s="392">
        <v>366600</v>
      </c>
      <c r="D15" s="392">
        <v>386500</v>
      </c>
      <c r="E15" s="392">
        <v>94.85122897800777</v>
      </c>
      <c r="F15" s="392">
        <f>B15-B14</f>
        <v>800</v>
      </c>
      <c r="G15" s="388">
        <f>F15/B14*100</f>
        <v>0.10634055562940316</v>
      </c>
      <c r="H15" s="365">
        <v>151112</v>
      </c>
      <c r="I15" s="306" t="s">
        <v>14</v>
      </c>
      <c r="J15" s="389">
        <f>SUM(K15:L15)</f>
        <v>1109510</v>
      </c>
      <c r="K15" s="398">
        <v>539033</v>
      </c>
      <c r="L15" s="398">
        <v>570477</v>
      </c>
      <c r="M15" s="398">
        <v>94.4881213440682</v>
      </c>
      <c r="N15" s="392">
        <f>J15-J14</f>
        <v>8998</v>
      </c>
      <c r="O15" s="388">
        <f>N15/J14*100</f>
        <v>0.8176194353173796</v>
      </c>
      <c r="P15" s="364">
        <v>308136</v>
      </c>
    </row>
    <row r="16" spans="1:16" ht="15" customHeight="1">
      <c r="A16" s="368" t="s">
        <v>344</v>
      </c>
      <c r="B16" s="389">
        <f>SUM(C16:D16)</f>
        <v>753800</v>
      </c>
      <c r="C16" s="392">
        <v>366900</v>
      </c>
      <c r="D16" s="392">
        <v>386900</v>
      </c>
      <c r="E16" s="392">
        <v>94.83070560868441</v>
      </c>
      <c r="F16" s="392">
        <f>B16-B15</f>
        <v>700</v>
      </c>
      <c r="G16" s="388">
        <f>F16/B15*100</f>
        <v>0.09294914354003453</v>
      </c>
      <c r="H16" s="365">
        <v>151786</v>
      </c>
      <c r="I16" s="306" t="s">
        <v>15</v>
      </c>
      <c r="J16" s="389">
        <f>SUM(K16:L16)</f>
        <v>1119304</v>
      </c>
      <c r="K16" s="398">
        <v>542782</v>
      </c>
      <c r="L16" s="398">
        <v>576522</v>
      </c>
      <c r="M16" s="398">
        <v>94.14766478989527</v>
      </c>
      <c r="N16" s="392">
        <f>J16-J15</f>
        <v>9794</v>
      </c>
      <c r="O16" s="388">
        <f>N16/J15*100</f>
        <v>0.882732016836261</v>
      </c>
      <c r="P16" s="364">
        <v>322071</v>
      </c>
    </row>
    <row r="17" spans="1:16" ht="15" customHeight="1">
      <c r="A17" s="204" t="s">
        <v>345</v>
      </c>
      <c r="B17" s="389">
        <f>SUM(C17:D17)</f>
        <v>756835</v>
      </c>
      <c r="C17" s="392">
        <v>368402</v>
      </c>
      <c r="D17" s="392">
        <v>388433</v>
      </c>
      <c r="E17" s="392">
        <v>94.84312609896688</v>
      </c>
      <c r="F17" s="392">
        <f>B17-B16</f>
        <v>3035</v>
      </c>
      <c r="G17" s="388">
        <f>F17/B16*100</f>
        <v>0.4026266914300875</v>
      </c>
      <c r="H17" s="365">
        <v>155075</v>
      </c>
      <c r="I17" s="306" t="s">
        <v>17</v>
      </c>
      <c r="J17" s="389">
        <f>SUM(K17:L17)</f>
        <v>1125799</v>
      </c>
      <c r="K17" s="398">
        <v>545879</v>
      </c>
      <c r="L17" s="398">
        <v>579920</v>
      </c>
      <c r="M17" s="398">
        <v>94.13005242102359</v>
      </c>
      <c r="N17" s="392">
        <f>J17-J16</f>
        <v>6495</v>
      </c>
      <c r="O17" s="388">
        <f>N17/J16*100</f>
        <v>0.5802713114578345</v>
      </c>
      <c r="P17" s="364">
        <v>325873</v>
      </c>
    </row>
    <row r="18" spans="1:16" ht="15" customHeight="1">
      <c r="A18" s="368" t="s">
        <v>346</v>
      </c>
      <c r="B18" s="389">
        <f>SUM(C18:D18)</f>
        <v>758000</v>
      </c>
      <c r="C18" s="392">
        <v>368800</v>
      </c>
      <c r="D18" s="392">
        <v>389200</v>
      </c>
      <c r="E18" s="392">
        <v>94.7584789311408</v>
      </c>
      <c r="F18" s="392">
        <f>B18-B17</f>
        <v>1165</v>
      </c>
      <c r="G18" s="388">
        <f>F18/B17*100</f>
        <v>0.1539305132558616</v>
      </c>
      <c r="H18" s="365">
        <v>151948</v>
      </c>
      <c r="I18" s="306" t="s">
        <v>18</v>
      </c>
      <c r="J18" s="389">
        <f>SUM(K18:L18)</f>
        <v>1132621</v>
      </c>
      <c r="K18" s="398">
        <v>548980</v>
      </c>
      <c r="L18" s="398">
        <v>583641</v>
      </c>
      <c r="M18" s="398">
        <v>94.0612465539604</v>
      </c>
      <c r="N18" s="392">
        <f>J18-J17</f>
        <v>6822</v>
      </c>
      <c r="O18" s="388">
        <f>N18/J17*100</f>
        <v>0.6059696269049804</v>
      </c>
      <c r="P18" s="364">
        <v>329711</v>
      </c>
    </row>
    <row r="19" spans="1:16" ht="15" customHeight="1">
      <c r="A19" s="204"/>
      <c r="B19" s="389"/>
      <c r="C19" s="392"/>
      <c r="D19" s="392"/>
      <c r="E19" s="392"/>
      <c r="F19" s="392"/>
      <c r="G19" s="393"/>
      <c r="H19" s="365"/>
      <c r="I19" s="306"/>
      <c r="J19" s="399"/>
      <c r="K19" s="398"/>
      <c r="L19" s="398"/>
      <c r="M19" s="398"/>
      <c r="N19" s="392"/>
      <c r="O19" s="393"/>
      <c r="P19" s="364"/>
    </row>
    <row r="20" spans="1:16" ht="15" customHeight="1">
      <c r="A20" s="368" t="s">
        <v>347</v>
      </c>
      <c r="B20" s="389">
        <f>SUM(C20:D20)</f>
        <v>759200</v>
      </c>
      <c r="C20" s="392">
        <v>369300</v>
      </c>
      <c r="D20" s="392">
        <v>389900</v>
      </c>
      <c r="E20" s="392">
        <v>94.71659399846115</v>
      </c>
      <c r="F20" s="392">
        <f>B20-B18</f>
        <v>1200</v>
      </c>
      <c r="G20" s="388">
        <f>F20/B18*100</f>
        <v>0.15831134564643798</v>
      </c>
      <c r="H20" s="365">
        <v>152624</v>
      </c>
      <c r="I20" s="306" t="s">
        <v>20</v>
      </c>
      <c r="J20" s="389">
        <f>SUM(K20:L20)</f>
        <v>1138844</v>
      </c>
      <c r="K20" s="398">
        <v>551907</v>
      </c>
      <c r="L20" s="398">
        <v>586937</v>
      </c>
      <c r="M20" s="398">
        <v>94.03172742560105</v>
      </c>
      <c r="N20" s="392">
        <f>J20-J18</f>
        <v>6223</v>
      </c>
      <c r="O20" s="388">
        <f>N20/J18*100</f>
        <v>0.5494335704529583</v>
      </c>
      <c r="P20" s="364">
        <v>333603</v>
      </c>
    </row>
    <row r="21" spans="1:16" ht="15" customHeight="1">
      <c r="A21" s="368" t="s">
        <v>348</v>
      </c>
      <c r="B21" s="389">
        <f>SUM(C21:D21)</f>
        <v>760400</v>
      </c>
      <c r="C21" s="392">
        <v>369800</v>
      </c>
      <c r="D21" s="392">
        <v>390600</v>
      </c>
      <c r="E21" s="392">
        <v>94.67485919098823</v>
      </c>
      <c r="F21" s="392">
        <f>B21-B20</f>
        <v>1200</v>
      </c>
      <c r="G21" s="388">
        <f>F21/B20*100</f>
        <v>0.15806111696522657</v>
      </c>
      <c r="H21" s="365">
        <v>153433</v>
      </c>
      <c r="I21" s="306" t="s">
        <v>22</v>
      </c>
      <c r="J21" s="389">
        <f>SUM(K21:L21)</f>
        <v>1143722</v>
      </c>
      <c r="K21" s="398">
        <v>553858</v>
      </c>
      <c r="L21" s="398">
        <v>589864</v>
      </c>
      <c r="M21" s="398">
        <v>93.89588108445336</v>
      </c>
      <c r="N21" s="392">
        <f>J21-J20</f>
        <v>4878</v>
      </c>
      <c r="O21" s="388">
        <f>ROUND('１０'!N21/'１０'!J21*100,2)</f>
        <v>0.43</v>
      </c>
      <c r="P21" s="364">
        <v>336901</v>
      </c>
    </row>
    <row r="22" spans="1:16" ht="15" customHeight="1">
      <c r="A22" s="368" t="s">
        <v>349</v>
      </c>
      <c r="B22" s="389">
        <f>SUM(C22:D22)</f>
        <v>761600</v>
      </c>
      <c r="C22" s="392">
        <v>370300</v>
      </c>
      <c r="D22" s="392">
        <v>391300</v>
      </c>
      <c r="E22" s="392">
        <v>94.63327370304114</v>
      </c>
      <c r="F22" s="392">
        <f>B22-B21</f>
        <v>1200</v>
      </c>
      <c r="G22" s="388">
        <f>F22/B21*100</f>
        <v>0.15781167806417673</v>
      </c>
      <c r="H22" s="365">
        <v>153888</v>
      </c>
      <c r="I22" s="306" t="s">
        <v>23</v>
      </c>
      <c r="J22" s="389">
        <f>SUM(K22:L22)</f>
        <v>1152325</v>
      </c>
      <c r="K22" s="398">
        <v>557664</v>
      </c>
      <c r="L22" s="398">
        <v>594661</v>
      </c>
      <c r="M22" s="398">
        <v>93.77847210427454</v>
      </c>
      <c r="N22" s="392">
        <f>J22-J21</f>
        <v>8603</v>
      </c>
      <c r="O22" s="388">
        <f>ROUND('１０'!N22/'１０'!J22*100,2)</f>
        <v>0.75</v>
      </c>
      <c r="P22" s="364">
        <v>338066</v>
      </c>
    </row>
    <row r="23" spans="1:16" ht="15" customHeight="1">
      <c r="A23" s="204" t="s">
        <v>350</v>
      </c>
      <c r="B23" s="389">
        <f>SUM(C23:D23)</f>
        <v>768416</v>
      </c>
      <c r="C23" s="392">
        <v>370907</v>
      </c>
      <c r="D23" s="392">
        <v>397509</v>
      </c>
      <c r="E23" s="392">
        <v>93.30782447693008</v>
      </c>
      <c r="F23" s="392">
        <f>B23-B22</f>
        <v>6816</v>
      </c>
      <c r="G23" s="388">
        <f>F23/B22*100</f>
        <v>0.8949579831932774</v>
      </c>
      <c r="H23" s="365">
        <v>158110</v>
      </c>
      <c r="I23" s="306" t="s">
        <v>24</v>
      </c>
      <c r="J23" s="389">
        <f>SUM(K23:L23)</f>
        <v>1155470</v>
      </c>
      <c r="K23" s="398">
        <v>559046</v>
      </c>
      <c r="L23" s="398">
        <v>596424</v>
      </c>
      <c r="M23" s="398">
        <v>93.73298190549005</v>
      </c>
      <c r="N23" s="392">
        <f>J23-J22</f>
        <v>3145</v>
      </c>
      <c r="O23" s="388">
        <f>ROUND('１０'!N23/'１０'!J23*100,2)</f>
        <v>0.27</v>
      </c>
      <c r="P23" s="364">
        <v>341344</v>
      </c>
    </row>
    <row r="24" spans="1:16" ht="15" customHeight="1">
      <c r="A24" s="368" t="s">
        <v>351</v>
      </c>
      <c r="B24" s="389">
        <f>SUM(C24:D24)</f>
        <v>770800</v>
      </c>
      <c r="C24" s="392">
        <v>371900</v>
      </c>
      <c r="D24" s="392">
        <v>398900</v>
      </c>
      <c r="E24" s="392">
        <v>93.23138631235899</v>
      </c>
      <c r="F24" s="392">
        <f>B24-B23</f>
        <v>2384</v>
      </c>
      <c r="G24" s="388">
        <f>F24/B23*100</f>
        <v>0.31024861533336107</v>
      </c>
      <c r="H24" s="365">
        <v>155964</v>
      </c>
      <c r="I24" s="306" t="s">
        <v>25</v>
      </c>
      <c r="J24" s="389">
        <f>SUM(K24:L24)</f>
        <v>1157474</v>
      </c>
      <c r="K24" s="398">
        <v>559769</v>
      </c>
      <c r="L24" s="398">
        <v>597705</v>
      </c>
      <c r="M24" s="398">
        <v>93.65305627357978</v>
      </c>
      <c r="N24" s="392">
        <f>J24-J23</f>
        <v>2004</v>
      </c>
      <c r="O24" s="388">
        <f>ROUND('１０'!N24/'１０'!J24*100,2)</f>
        <v>0.17</v>
      </c>
      <c r="P24" s="364">
        <v>344754</v>
      </c>
    </row>
    <row r="25" spans="1:16" ht="15" customHeight="1">
      <c r="A25" s="204"/>
      <c r="B25" s="389"/>
      <c r="C25" s="392"/>
      <c r="D25" s="392"/>
      <c r="E25" s="392"/>
      <c r="F25" s="392"/>
      <c r="G25" s="393"/>
      <c r="H25" s="365"/>
      <c r="I25" s="306"/>
      <c r="J25" s="399"/>
      <c r="K25" s="398"/>
      <c r="L25" s="398"/>
      <c r="M25" s="398"/>
      <c r="N25" s="392"/>
      <c r="O25" s="393"/>
      <c r="P25" s="364"/>
    </row>
    <row r="26" spans="1:16" ht="15" customHeight="1">
      <c r="A26" s="368" t="s">
        <v>352</v>
      </c>
      <c r="B26" s="389">
        <f>SUM(C26:D26)</f>
        <v>773200</v>
      </c>
      <c r="C26" s="392">
        <v>373100</v>
      </c>
      <c r="D26" s="392">
        <v>400100</v>
      </c>
      <c r="E26" s="392">
        <v>93.25168707823045</v>
      </c>
      <c r="F26" s="392">
        <f>B26-B24</f>
        <v>2400</v>
      </c>
      <c r="G26" s="388">
        <f>F26/B24*100</f>
        <v>0.3113648157758173</v>
      </c>
      <c r="H26" s="365">
        <v>155828</v>
      </c>
      <c r="I26" s="306" t="s">
        <v>27</v>
      </c>
      <c r="J26" s="389">
        <f>SUM(K26:L26)</f>
        <v>1159972</v>
      </c>
      <c r="K26" s="398">
        <v>560659</v>
      </c>
      <c r="L26" s="398">
        <v>599313</v>
      </c>
      <c r="M26" s="398">
        <v>93.55028173925811</v>
      </c>
      <c r="N26" s="392">
        <f>J26-J24</f>
        <v>2498</v>
      </c>
      <c r="O26" s="388">
        <f>N26/J24*100</f>
        <v>0.21581478288065217</v>
      </c>
      <c r="P26" s="364">
        <v>348258</v>
      </c>
    </row>
    <row r="27" spans="1:16" ht="15" customHeight="1">
      <c r="A27" s="368" t="s">
        <v>353</v>
      </c>
      <c r="B27" s="389">
        <f>SUM(C27:D27)</f>
        <v>775600</v>
      </c>
      <c r="C27" s="392">
        <v>374100</v>
      </c>
      <c r="D27" s="392">
        <v>401500</v>
      </c>
      <c r="E27" s="392">
        <v>93.17559153175591</v>
      </c>
      <c r="F27" s="392">
        <f>B27-B26</f>
        <v>2400</v>
      </c>
      <c r="G27" s="388">
        <f>F27/B26*100</f>
        <v>0.3103983445421624</v>
      </c>
      <c r="H27" s="365">
        <v>155771</v>
      </c>
      <c r="I27" s="306" t="s">
        <v>29</v>
      </c>
      <c r="J27" s="389">
        <f>SUM(K27:L27)</f>
        <v>1160897</v>
      </c>
      <c r="K27" s="398">
        <v>560758</v>
      </c>
      <c r="L27" s="398">
        <v>600139</v>
      </c>
      <c r="M27" s="398">
        <v>93.43802019198885</v>
      </c>
      <c r="N27" s="392">
        <f>J27-J26</f>
        <v>925</v>
      </c>
      <c r="O27" s="388">
        <f>N27/J26*100</f>
        <v>0.07974330414872083</v>
      </c>
      <c r="P27" s="364">
        <v>352284</v>
      </c>
    </row>
    <row r="28" spans="1:16" ht="15" customHeight="1">
      <c r="A28" s="368" t="s">
        <v>354</v>
      </c>
      <c r="B28" s="389">
        <f>SUM(C28:D28)</f>
        <v>777100</v>
      </c>
      <c r="C28" s="392">
        <v>374200</v>
      </c>
      <c r="D28" s="392">
        <v>402900</v>
      </c>
      <c r="E28" s="392">
        <v>92.87664432861752</v>
      </c>
      <c r="F28" s="392">
        <f>B28-B27</f>
        <v>1500</v>
      </c>
      <c r="G28" s="388">
        <f>F28/B27*100</f>
        <v>0.19339865910263024</v>
      </c>
      <c r="H28" s="365">
        <v>156537</v>
      </c>
      <c r="I28" s="306" t="s">
        <v>30</v>
      </c>
      <c r="J28" s="389">
        <f>SUM(K28:L28)</f>
        <v>1164628</v>
      </c>
      <c r="K28" s="398">
        <v>562684</v>
      </c>
      <c r="L28" s="398">
        <v>601944</v>
      </c>
      <c r="M28" s="398">
        <v>93.47779859920524</v>
      </c>
      <c r="N28" s="392">
        <f>J28-J27</f>
        <v>3731</v>
      </c>
      <c r="O28" s="388">
        <f>N28/J27*100</f>
        <v>0.32138940836267127</v>
      </c>
      <c r="P28" s="364">
        <v>361157</v>
      </c>
    </row>
    <row r="29" spans="1:16" ht="15" customHeight="1">
      <c r="A29" s="204" t="s">
        <v>355</v>
      </c>
      <c r="B29" s="389">
        <f>SUM(C29:D29)</f>
        <v>757676</v>
      </c>
      <c r="C29" s="392">
        <v>363922</v>
      </c>
      <c r="D29" s="392">
        <v>393754</v>
      </c>
      <c r="E29" s="392">
        <v>92.42369601324685</v>
      </c>
      <c r="F29" s="392">
        <f>B29-B28</f>
        <v>-19424</v>
      </c>
      <c r="G29" s="388">
        <f>F29/B28*100</f>
        <v>-2.4995496075151205</v>
      </c>
      <c r="H29" s="365">
        <v>158886</v>
      </c>
      <c r="I29" s="306" t="s">
        <v>11</v>
      </c>
      <c r="J29" s="389">
        <f>SUM(K29:L29)</f>
        <v>1166455</v>
      </c>
      <c r="K29" s="398">
        <v>563074</v>
      </c>
      <c r="L29" s="398">
        <v>603381</v>
      </c>
      <c r="M29" s="398">
        <v>93.31980953990927</v>
      </c>
      <c r="N29" s="392">
        <f>J29-J28</f>
        <v>1827</v>
      </c>
      <c r="O29" s="388">
        <f>N29/J28*100</f>
        <v>0.15687412633046777</v>
      </c>
      <c r="P29" s="364">
        <v>365374</v>
      </c>
    </row>
    <row r="30" spans="1:16" ht="15" customHeight="1">
      <c r="A30" s="368" t="s">
        <v>356</v>
      </c>
      <c r="B30" s="389">
        <f>SUM(C30:D30)</f>
        <v>757700</v>
      </c>
      <c r="C30" s="392">
        <v>360900</v>
      </c>
      <c r="D30" s="392">
        <v>396800</v>
      </c>
      <c r="E30" s="392">
        <v>90.95262096774194</v>
      </c>
      <c r="F30" s="392">
        <f>B30-B29</f>
        <v>24</v>
      </c>
      <c r="G30" s="388">
        <f>F30/B29*100</f>
        <v>0.0031675808656998505</v>
      </c>
      <c r="H30" s="365" t="s">
        <v>32</v>
      </c>
      <c r="I30" s="306" t="s">
        <v>13</v>
      </c>
      <c r="J30" s="389">
        <f>SUM(K30:L30)</f>
        <v>1168925</v>
      </c>
      <c r="K30" s="398">
        <v>563981</v>
      </c>
      <c r="L30" s="398">
        <v>604944</v>
      </c>
      <c r="M30" s="398">
        <v>93.22862942685605</v>
      </c>
      <c r="N30" s="392">
        <f>J30-J29</f>
        <v>2470</v>
      </c>
      <c r="O30" s="388">
        <f>N30/J29*100</f>
        <v>0.21175270370481503</v>
      </c>
      <c r="P30" s="364">
        <v>370090</v>
      </c>
    </row>
    <row r="31" spans="1:16" ht="15" customHeight="1">
      <c r="A31" s="204"/>
      <c r="B31" s="389"/>
      <c r="C31" s="392"/>
      <c r="D31" s="392"/>
      <c r="E31" s="392"/>
      <c r="F31" s="392"/>
      <c r="G31" s="393"/>
      <c r="H31" s="365"/>
      <c r="I31" s="306"/>
      <c r="J31" s="399"/>
      <c r="K31" s="398"/>
      <c r="L31" s="398"/>
      <c r="M31" s="398"/>
      <c r="N31" s="392"/>
      <c r="O31" s="393"/>
      <c r="P31" s="364"/>
    </row>
    <row r="32" spans="1:16" ht="15" customHeight="1">
      <c r="A32" s="368" t="s">
        <v>357</v>
      </c>
      <c r="B32" s="389">
        <f>SUM(C32:D32)</f>
        <v>761800</v>
      </c>
      <c r="C32" s="392">
        <v>355700</v>
      </c>
      <c r="D32" s="392">
        <v>406100</v>
      </c>
      <c r="E32" s="392">
        <v>87.58926372814578</v>
      </c>
      <c r="F32" s="392">
        <f>B32-B30</f>
        <v>4100</v>
      </c>
      <c r="G32" s="388">
        <f>F32/B30*100</f>
        <v>0.5411112577537284</v>
      </c>
      <c r="H32" s="365" t="s">
        <v>32</v>
      </c>
      <c r="I32" s="306" t="s">
        <v>33</v>
      </c>
      <c r="J32" s="389">
        <f>SUM(K32:L32)</f>
        <v>1170912</v>
      </c>
      <c r="K32" s="398">
        <v>564827</v>
      </c>
      <c r="L32" s="398">
        <v>606085</v>
      </c>
      <c r="M32" s="398">
        <v>93.19270399366425</v>
      </c>
      <c r="N32" s="392">
        <f>J32-J30</f>
        <v>1987</v>
      </c>
      <c r="O32" s="388">
        <f>N32/J30*100</f>
        <v>0.1699852428513378</v>
      </c>
      <c r="P32" s="364">
        <v>374294</v>
      </c>
    </row>
    <row r="33" spans="1:16" ht="15" customHeight="1">
      <c r="A33" s="368" t="s">
        <v>358</v>
      </c>
      <c r="B33" s="389">
        <f>SUM(C33:D33)</f>
        <v>761600</v>
      </c>
      <c r="C33" s="392">
        <v>347700</v>
      </c>
      <c r="D33" s="392">
        <v>413900</v>
      </c>
      <c r="E33" s="392">
        <v>84.00579850205364</v>
      </c>
      <c r="F33" s="392">
        <f>B33-B32</f>
        <v>-200</v>
      </c>
      <c r="G33" s="388">
        <f>F33/B32*100</f>
        <v>-0.026253609871357313</v>
      </c>
      <c r="H33" s="365" t="s">
        <v>32</v>
      </c>
      <c r="I33" s="306" t="s">
        <v>16</v>
      </c>
      <c r="J33" s="389">
        <f>SUM(K33:L33)</f>
        <v>1173301</v>
      </c>
      <c r="K33" s="398">
        <v>566081</v>
      </c>
      <c r="L33" s="398">
        <v>607220</v>
      </c>
      <c r="M33" s="398">
        <v>93.22502552616844</v>
      </c>
      <c r="N33" s="392">
        <f>J33-J32</f>
        <v>2389</v>
      </c>
      <c r="O33" s="388">
        <f>N33/J32*100</f>
        <v>0.20402899620125167</v>
      </c>
      <c r="P33" s="364">
        <v>378692</v>
      </c>
    </row>
    <row r="34" spans="1:16" ht="15" customHeight="1">
      <c r="A34" s="368" t="s">
        <v>359</v>
      </c>
      <c r="B34" s="389">
        <f>SUM(C34:D34)</f>
        <v>743672</v>
      </c>
      <c r="C34" s="392">
        <v>333341</v>
      </c>
      <c r="D34" s="392">
        <v>410331</v>
      </c>
      <c r="E34" s="392">
        <v>81.23709882996897</v>
      </c>
      <c r="F34" s="392">
        <f>B34-B33</f>
        <v>-17928</v>
      </c>
      <c r="G34" s="388">
        <f>F34/B33*100</f>
        <v>-2.3539915966386555</v>
      </c>
      <c r="H34" s="365">
        <v>169117</v>
      </c>
      <c r="I34" s="306" t="s">
        <v>34</v>
      </c>
      <c r="J34" s="389">
        <f>SUM(K34:L34)</f>
        <v>1180068</v>
      </c>
      <c r="K34" s="398">
        <v>570835</v>
      </c>
      <c r="L34" s="398">
        <v>609233</v>
      </c>
      <c r="M34" s="398">
        <v>93.69732105778905</v>
      </c>
      <c r="N34" s="392">
        <f>J34-J33</f>
        <v>6767</v>
      </c>
      <c r="O34" s="388">
        <f>N34/J33*100</f>
        <v>0.5767488479085929</v>
      </c>
      <c r="P34" s="364">
        <v>390212</v>
      </c>
    </row>
    <row r="35" spans="1:16" ht="15" customHeight="1">
      <c r="A35" s="368" t="s">
        <v>360</v>
      </c>
      <c r="B35" s="389">
        <f>SUM(C35:D35)</f>
        <v>887510</v>
      </c>
      <c r="C35" s="392">
        <v>405264</v>
      </c>
      <c r="D35" s="392">
        <v>482246</v>
      </c>
      <c r="E35" s="392">
        <v>84.03677791002931</v>
      </c>
      <c r="F35" s="392">
        <f>B35-B34</f>
        <v>143838</v>
      </c>
      <c r="G35" s="388">
        <f>F35/B34*100</f>
        <v>19.341591454297056</v>
      </c>
      <c r="H35" s="365">
        <v>186375</v>
      </c>
      <c r="I35" s="306" t="s">
        <v>19</v>
      </c>
      <c r="J35" s="389">
        <f>SUM(K35:L35)</f>
        <v>1182523</v>
      </c>
      <c r="K35" s="398">
        <v>571912</v>
      </c>
      <c r="L35" s="398">
        <v>610611</v>
      </c>
      <c r="M35" s="398">
        <v>93.66224977931941</v>
      </c>
      <c r="N35" s="392">
        <f>J35-J34</f>
        <v>2455</v>
      </c>
      <c r="O35" s="388">
        <f>N35/J34*100</f>
        <v>0.20803885877762976</v>
      </c>
      <c r="P35" s="364">
        <v>395740</v>
      </c>
    </row>
    <row r="36" spans="1:16" ht="15" customHeight="1">
      <c r="A36" s="368" t="s">
        <v>361</v>
      </c>
      <c r="B36" s="389">
        <f>SUM(C36:D36)</f>
        <v>877197</v>
      </c>
      <c r="C36" s="392">
        <v>407430</v>
      </c>
      <c r="D36" s="392">
        <v>469767</v>
      </c>
      <c r="E36" s="392">
        <v>86.73023009279068</v>
      </c>
      <c r="F36" s="392">
        <f>B36-B35</f>
        <v>-10313</v>
      </c>
      <c r="G36" s="388">
        <f>F36/B35*100</f>
        <v>-1.162015075886469</v>
      </c>
      <c r="H36" s="365">
        <v>187181</v>
      </c>
      <c r="I36" s="306" t="s">
        <v>21</v>
      </c>
      <c r="J36" s="389">
        <f>SUM(K36:L36)</f>
        <v>1183239</v>
      </c>
      <c r="K36" s="398">
        <v>572143</v>
      </c>
      <c r="L36" s="398">
        <v>611096</v>
      </c>
      <c r="M36" s="398">
        <v>93.62571510859178</v>
      </c>
      <c r="N36" s="392">
        <f>J36-J35</f>
        <v>716</v>
      </c>
      <c r="O36" s="388">
        <f>N36/J35*100</f>
        <v>0.06054850518763694</v>
      </c>
      <c r="P36" s="364">
        <v>400689</v>
      </c>
    </row>
    <row r="37" spans="1:16" ht="15" customHeight="1">
      <c r="A37" s="204"/>
      <c r="B37" s="389"/>
      <c r="C37" s="392"/>
      <c r="D37" s="392"/>
      <c r="E37" s="392"/>
      <c r="F37" s="392"/>
      <c r="G37" s="393"/>
      <c r="H37" s="365"/>
      <c r="I37" s="306"/>
      <c r="J37" s="399"/>
      <c r="K37" s="398"/>
      <c r="L37" s="398"/>
      <c r="M37" s="398"/>
      <c r="N37" s="392"/>
      <c r="O37" s="393"/>
      <c r="P37" s="364"/>
    </row>
    <row r="38" spans="1:16" ht="15" customHeight="1">
      <c r="A38" s="204" t="s">
        <v>362</v>
      </c>
      <c r="B38" s="389">
        <f>SUM(C38:D38)</f>
        <v>927743</v>
      </c>
      <c r="C38" s="392">
        <v>443872</v>
      </c>
      <c r="D38" s="392">
        <v>483871</v>
      </c>
      <c r="E38" s="392">
        <v>91.73354055109729</v>
      </c>
      <c r="F38" s="392">
        <f>B38-B36</f>
        <v>50546</v>
      </c>
      <c r="G38" s="388">
        <f>F38/B36*100</f>
        <v>5.762217609043351</v>
      </c>
      <c r="H38" s="365">
        <v>195354</v>
      </c>
      <c r="I38" s="306" t="s">
        <v>35</v>
      </c>
      <c r="J38" s="389">
        <f>SUM(K38:L38)</f>
        <v>1184032</v>
      </c>
      <c r="K38" s="398">
        <v>572786</v>
      </c>
      <c r="L38" s="398">
        <v>611246</v>
      </c>
      <c r="M38" s="398">
        <v>93.70793428505054</v>
      </c>
      <c r="N38" s="392">
        <f>J38-J36</f>
        <v>793</v>
      </c>
      <c r="O38" s="388">
        <f>N38/J36*100</f>
        <v>0.06701942718250498</v>
      </c>
      <c r="P38" s="364">
        <v>405663</v>
      </c>
    </row>
    <row r="39" spans="1:16" ht="15" customHeight="1">
      <c r="A39" s="368" t="s">
        <v>363</v>
      </c>
      <c r="B39" s="389">
        <f>SUM(C39:D39)</f>
        <v>942000</v>
      </c>
      <c r="C39" s="392">
        <v>450800</v>
      </c>
      <c r="D39" s="392">
        <v>491200</v>
      </c>
      <c r="E39" s="392">
        <v>91.77524429967427</v>
      </c>
      <c r="F39" s="392">
        <f>B39-B38</f>
        <v>14257</v>
      </c>
      <c r="G39" s="388">
        <f>F39/B38*100</f>
        <v>1.5367402394844263</v>
      </c>
      <c r="H39" s="365">
        <v>194824</v>
      </c>
      <c r="I39" s="306" t="s">
        <v>6</v>
      </c>
      <c r="J39" s="389">
        <f>SUM(K39:L39)</f>
        <v>1183881</v>
      </c>
      <c r="K39" s="398">
        <v>572688</v>
      </c>
      <c r="L39" s="398">
        <v>611193</v>
      </c>
      <c r="M39" s="398">
        <v>93.70002601469585</v>
      </c>
      <c r="N39" s="392">
        <f>J39-J38</f>
        <v>-151</v>
      </c>
      <c r="O39" s="388">
        <f>N39/J38*100</f>
        <v>-0.012753033701791842</v>
      </c>
      <c r="P39" s="364">
        <v>410365</v>
      </c>
    </row>
    <row r="40" spans="1:16" ht="15" customHeight="1">
      <c r="A40" s="368" t="s">
        <v>364</v>
      </c>
      <c r="B40" s="389">
        <f>SUM(C40:D40)</f>
        <v>965100</v>
      </c>
      <c r="C40" s="392">
        <v>463700</v>
      </c>
      <c r="D40" s="392">
        <v>501400</v>
      </c>
      <c r="E40" s="392">
        <v>92.48105305145593</v>
      </c>
      <c r="F40" s="392">
        <f>B40-B39</f>
        <v>23100</v>
      </c>
      <c r="G40" s="388">
        <f>F40/B39*100</f>
        <v>2.4522292993630574</v>
      </c>
      <c r="H40" s="365">
        <v>196218</v>
      </c>
      <c r="I40" s="306" t="s">
        <v>365</v>
      </c>
      <c r="J40" s="389">
        <f>SUM(K40:L40)</f>
        <v>1180977</v>
      </c>
      <c r="K40" s="398">
        <v>572244</v>
      </c>
      <c r="L40" s="398">
        <v>608733</v>
      </c>
      <c r="M40" s="398">
        <v>94.00574636170538</v>
      </c>
      <c r="N40" s="392">
        <f>J40-J39</f>
        <v>-2904</v>
      </c>
      <c r="O40" s="388">
        <f>N40/J39*100</f>
        <v>-0.2452949240675372</v>
      </c>
      <c r="P40" s="364">
        <v>411341</v>
      </c>
    </row>
    <row r="41" spans="1:16" ht="15" customHeight="1">
      <c r="A41" s="204" t="s">
        <v>366</v>
      </c>
      <c r="B41" s="389">
        <f>SUM(C41:D41)</f>
        <v>957279</v>
      </c>
      <c r="C41" s="392">
        <v>460859</v>
      </c>
      <c r="D41" s="392">
        <v>496420</v>
      </c>
      <c r="E41" s="392">
        <v>92.83650940735667</v>
      </c>
      <c r="F41" s="392">
        <f>B41-B40</f>
        <v>-7821</v>
      </c>
      <c r="G41" s="388">
        <f>F41/B40*100</f>
        <v>-0.8103823437985701</v>
      </c>
      <c r="H41" s="365">
        <v>194652</v>
      </c>
      <c r="I41" s="306" t="s">
        <v>26</v>
      </c>
      <c r="J41" s="389">
        <f>SUM(K41:L41)</f>
        <v>1180525</v>
      </c>
      <c r="K41" s="398">
        <v>571724</v>
      </c>
      <c r="L41" s="398">
        <v>608801</v>
      </c>
      <c r="M41" s="398">
        <v>93.90983260539979</v>
      </c>
      <c r="N41" s="392">
        <f>J41-J40</f>
        <v>-452</v>
      </c>
      <c r="O41" s="388">
        <f>N41/J40*100</f>
        <v>-0.03827339567154991</v>
      </c>
      <c r="P41" s="364">
        <v>415339</v>
      </c>
    </row>
    <row r="42" spans="1:16" ht="15" customHeight="1">
      <c r="A42" s="368" t="s">
        <v>367</v>
      </c>
      <c r="B42" s="389">
        <f>SUM(C42:D42)</f>
        <v>960100</v>
      </c>
      <c r="C42" s="392">
        <v>462200</v>
      </c>
      <c r="D42" s="392">
        <v>497900</v>
      </c>
      <c r="E42" s="392">
        <v>92.82988551918056</v>
      </c>
      <c r="F42" s="392">
        <f>B42-B41</f>
        <v>2821</v>
      </c>
      <c r="G42" s="388">
        <f>F42/B41*100</f>
        <v>0.2946894270113519</v>
      </c>
      <c r="H42" s="365">
        <v>195709</v>
      </c>
      <c r="I42" s="306" t="s">
        <v>28</v>
      </c>
      <c r="J42" s="389">
        <f>SUM(K42:L42)</f>
        <v>1180565</v>
      </c>
      <c r="K42" s="398">
        <v>571636</v>
      </c>
      <c r="L42" s="398">
        <v>608929</v>
      </c>
      <c r="M42" s="398">
        <v>93.87564067403589</v>
      </c>
      <c r="N42" s="392">
        <f>J42-J41</f>
        <v>40</v>
      </c>
      <c r="O42" s="388">
        <f>N42/J41*100</f>
        <v>0.003388322991889202</v>
      </c>
      <c r="P42" s="364">
        <v>419706</v>
      </c>
    </row>
    <row r="43" spans="1:16" ht="15" customHeight="1">
      <c r="A43" s="204"/>
      <c r="B43" s="389"/>
      <c r="C43" s="392"/>
      <c r="D43" s="392"/>
      <c r="E43" s="392"/>
      <c r="F43" s="392"/>
      <c r="G43" s="393"/>
      <c r="H43" s="365"/>
      <c r="I43" s="306"/>
      <c r="J43" s="398"/>
      <c r="K43" s="398"/>
      <c r="L43" s="398"/>
      <c r="M43" s="398"/>
      <c r="N43" s="392"/>
      <c r="O43" s="393"/>
      <c r="P43" s="364"/>
    </row>
    <row r="44" spans="1:16" ht="15" customHeight="1">
      <c r="A44" s="368" t="s">
        <v>368</v>
      </c>
      <c r="B44" s="389">
        <f>SUM(C44:D44)</f>
        <v>959300</v>
      </c>
      <c r="C44" s="392">
        <v>461600</v>
      </c>
      <c r="D44" s="392">
        <v>497700</v>
      </c>
      <c r="E44" s="392">
        <v>92.74663451878642</v>
      </c>
      <c r="F44" s="392">
        <f>B44-B42</f>
        <v>-800</v>
      </c>
      <c r="G44" s="388">
        <f>F44/B42*100</f>
        <v>-0.08332465368190813</v>
      </c>
      <c r="H44" s="365">
        <v>195490</v>
      </c>
      <c r="I44" s="306" t="s">
        <v>36</v>
      </c>
      <c r="J44" s="389">
        <f>SUM(K44:L44)</f>
        <v>1179168</v>
      </c>
      <c r="K44" s="400">
        <v>570840</v>
      </c>
      <c r="L44" s="400">
        <v>608328</v>
      </c>
      <c r="M44" s="401">
        <v>94</v>
      </c>
      <c r="N44" s="392">
        <f>J44-J42</f>
        <v>-1397</v>
      </c>
      <c r="O44" s="388">
        <f>ROUND('１０'!N44/'１０'!J44*100,2)</f>
        <v>-0.12</v>
      </c>
      <c r="P44" s="364">
        <v>423530</v>
      </c>
    </row>
    <row r="45" spans="1:16" ht="15" customHeight="1">
      <c r="A45" s="368" t="s">
        <v>369</v>
      </c>
      <c r="B45" s="389">
        <f>SUM(C45:D45)</f>
        <v>958000</v>
      </c>
      <c r="C45" s="392">
        <v>461100</v>
      </c>
      <c r="D45" s="392">
        <v>496900</v>
      </c>
      <c r="E45" s="392">
        <v>92.79533105252565</v>
      </c>
      <c r="F45" s="392">
        <f>B45-B44</f>
        <v>-1300</v>
      </c>
      <c r="G45" s="388">
        <f>F45/B44*100</f>
        <v>-0.13551548003752736</v>
      </c>
      <c r="H45" s="365">
        <v>196079</v>
      </c>
      <c r="I45" s="306" t="s">
        <v>31</v>
      </c>
      <c r="J45" s="389">
        <f>SUM(K45:L45)</f>
        <v>1177133</v>
      </c>
      <c r="K45" s="400">
        <v>569348</v>
      </c>
      <c r="L45" s="400">
        <v>607785</v>
      </c>
      <c r="M45" s="401">
        <v>93.7</v>
      </c>
      <c r="N45" s="392">
        <f>J45-J44</f>
        <v>-2035</v>
      </c>
      <c r="O45" s="388">
        <f>N45/J44*100</f>
        <v>-0.1725793101576705</v>
      </c>
      <c r="P45" s="364">
        <v>427706</v>
      </c>
    </row>
    <row r="46" spans="1:16" ht="15" customHeight="1">
      <c r="A46" s="368" t="s">
        <v>370</v>
      </c>
      <c r="B46" s="389">
        <f>SUM(C46:D46)</f>
        <v>962400</v>
      </c>
      <c r="C46" s="392">
        <v>462700</v>
      </c>
      <c r="D46" s="392">
        <v>499700</v>
      </c>
      <c r="E46" s="392">
        <v>92.59555733440064</v>
      </c>
      <c r="F46" s="392">
        <f>B46-B45</f>
        <v>4400</v>
      </c>
      <c r="G46" s="388">
        <f>F46/B45*100</f>
        <v>0.4592901878914405</v>
      </c>
      <c r="H46" s="365">
        <v>197301</v>
      </c>
      <c r="I46" s="306" t="s">
        <v>371</v>
      </c>
      <c r="J46" s="389">
        <f>SUM(K46:L46)</f>
        <v>1174026</v>
      </c>
      <c r="K46" s="400">
        <v>567060</v>
      </c>
      <c r="L46" s="400">
        <v>606966</v>
      </c>
      <c r="M46" s="401">
        <v>93</v>
      </c>
      <c r="N46" s="392">
        <f>J46-J45</f>
        <v>-3107</v>
      </c>
      <c r="O46" s="388">
        <f>N46/J45*100</f>
        <v>-0.26394638498793255</v>
      </c>
      <c r="P46" s="364">
        <v>424585</v>
      </c>
    </row>
    <row r="47" spans="1:16" ht="15" customHeight="1">
      <c r="A47" s="204" t="s">
        <v>372</v>
      </c>
      <c r="B47" s="389">
        <f>SUM(C47:D47)</f>
        <v>966187</v>
      </c>
      <c r="C47" s="392">
        <v>463477</v>
      </c>
      <c r="D47" s="392">
        <v>502710</v>
      </c>
      <c r="E47" s="392">
        <v>92.1956993097412</v>
      </c>
      <c r="F47" s="392">
        <f>B47-B46</f>
        <v>3787</v>
      </c>
      <c r="G47" s="388">
        <f>F47/B46*100</f>
        <v>0.3934954280964256</v>
      </c>
      <c r="H47" s="365">
        <v>198161</v>
      </c>
      <c r="I47" s="9" t="s">
        <v>411</v>
      </c>
      <c r="J47" s="405">
        <f>SUM(K47:L47)</f>
        <v>1171791</v>
      </c>
      <c r="K47" s="406">
        <v>565866</v>
      </c>
      <c r="L47" s="406">
        <v>605925</v>
      </c>
      <c r="M47" s="407">
        <v>93</v>
      </c>
      <c r="N47" s="408">
        <f>J47-J46</f>
        <v>-2235</v>
      </c>
      <c r="O47" s="409">
        <f>ROUND('１０'!N47/'１０'!J47*100,2)</f>
        <v>-0.19</v>
      </c>
      <c r="P47" s="10">
        <v>429868</v>
      </c>
    </row>
    <row r="48" spans="1:16" ht="15" customHeight="1">
      <c r="A48" s="368" t="s">
        <v>373</v>
      </c>
      <c r="B48" s="389">
        <f>SUM(C48:D48)</f>
        <v>968531</v>
      </c>
      <c r="C48" s="392">
        <v>463670</v>
      </c>
      <c r="D48" s="392">
        <v>504861</v>
      </c>
      <c r="E48" s="392">
        <v>91.84112062528102</v>
      </c>
      <c r="F48" s="392">
        <f>B48-B47</f>
        <v>2344</v>
      </c>
      <c r="G48" s="388">
        <f>F48/B47*100</f>
        <v>0.24260313997186883</v>
      </c>
      <c r="H48" s="365">
        <v>199927</v>
      </c>
      <c r="I48" s="306"/>
      <c r="J48" s="403"/>
      <c r="K48" s="400"/>
      <c r="L48" s="400"/>
      <c r="M48" s="401"/>
      <c r="N48" s="402"/>
      <c r="O48" s="404"/>
      <c r="P48" s="364"/>
    </row>
    <row r="49" spans="1:16" ht="15" customHeight="1">
      <c r="A49" s="204"/>
      <c r="B49" s="389"/>
      <c r="C49" s="392"/>
      <c r="D49" s="392"/>
      <c r="E49" s="392"/>
      <c r="F49" s="392"/>
      <c r="G49" s="393"/>
      <c r="H49" s="365"/>
      <c r="I49" s="306" t="s">
        <v>374</v>
      </c>
      <c r="J49" s="389">
        <f aca="true" t="shared" si="0" ref="J49:J57">SUM(K49:L49)</f>
        <v>1173875</v>
      </c>
      <c r="K49" s="400">
        <v>567002</v>
      </c>
      <c r="L49" s="400">
        <v>606873</v>
      </c>
      <c r="M49" s="401">
        <v>93</v>
      </c>
      <c r="N49" s="402">
        <v>-366</v>
      </c>
      <c r="O49" s="388">
        <v>-0.03</v>
      </c>
      <c r="P49" s="364">
        <v>425997</v>
      </c>
    </row>
    <row r="50" spans="1:16" ht="15" customHeight="1">
      <c r="A50" s="368" t="s">
        <v>375</v>
      </c>
      <c r="B50" s="389">
        <f>SUM(C50:D50)</f>
        <v>971390</v>
      </c>
      <c r="C50" s="392">
        <v>463818</v>
      </c>
      <c r="D50" s="392">
        <v>507572</v>
      </c>
      <c r="E50" s="392">
        <v>91.37974513960582</v>
      </c>
      <c r="F50" s="392">
        <f>B50-B48</f>
        <v>2859</v>
      </c>
      <c r="G50" s="388">
        <f>F50/B48*100</f>
        <v>0.29518931247425223</v>
      </c>
      <c r="H50" s="365">
        <v>200795</v>
      </c>
      <c r="I50" s="368" t="s">
        <v>376</v>
      </c>
      <c r="J50" s="389">
        <f t="shared" si="0"/>
        <v>1173406</v>
      </c>
      <c r="K50" s="403">
        <v>566736</v>
      </c>
      <c r="L50" s="400">
        <v>606670</v>
      </c>
      <c r="M50" s="400">
        <v>93</v>
      </c>
      <c r="N50" s="392">
        <f aca="true" t="shared" si="1" ref="N50:N57">J50-J49</f>
        <v>-469</v>
      </c>
      <c r="O50" s="388">
        <f aca="true" t="shared" si="2" ref="O50:O57">N50/J49*100</f>
        <v>-0.03995314662975189</v>
      </c>
      <c r="P50" s="364">
        <v>426038</v>
      </c>
    </row>
    <row r="51" spans="1:16" ht="15" customHeight="1">
      <c r="A51" s="368" t="s">
        <v>377</v>
      </c>
      <c r="B51" s="389">
        <f>SUM(C51:D51)</f>
        <v>973808</v>
      </c>
      <c r="C51" s="392">
        <v>464779</v>
      </c>
      <c r="D51" s="392">
        <v>509029</v>
      </c>
      <c r="E51" s="392">
        <v>91.11052611933701</v>
      </c>
      <c r="F51" s="392">
        <f>B51-B50</f>
        <v>2418</v>
      </c>
      <c r="G51" s="388">
        <f>F51/B50*100</f>
        <v>0.2489216483595672</v>
      </c>
      <c r="H51" s="365">
        <v>201747</v>
      </c>
      <c r="I51" s="368" t="s">
        <v>378</v>
      </c>
      <c r="J51" s="389">
        <f t="shared" si="0"/>
        <v>1173117</v>
      </c>
      <c r="K51" s="403">
        <v>566582</v>
      </c>
      <c r="L51" s="400">
        <v>606535</v>
      </c>
      <c r="M51" s="400">
        <v>93</v>
      </c>
      <c r="N51" s="392">
        <f t="shared" si="1"/>
        <v>-289</v>
      </c>
      <c r="O51" s="388">
        <f t="shared" si="2"/>
        <v>-0.024629156489740126</v>
      </c>
      <c r="P51" s="364">
        <v>426321</v>
      </c>
    </row>
    <row r="52" spans="1:16" ht="15" customHeight="1">
      <c r="A52" s="368" t="s">
        <v>379</v>
      </c>
      <c r="B52" s="389">
        <f>SUM(C52:D52)</f>
        <v>974420</v>
      </c>
      <c r="C52" s="392">
        <v>464363</v>
      </c>
      <c r="D52" s="392">
        <v>510057</v>
      </c>
      <c r="E52" s="392">
        <v>91.04139341289307</v>
      </c>
      <c r="F52" s="392">
        <f>B52-B51</f>
        <v>612</v>
      </c>
      <c r="G52" s="388">
        <f>F52/B51*100</f>
        <v>0.06284606411120057</v>
      </c>
      <c r="H52" s="365">
        <v>202454</v>
      </c>
      <c r="I52" s="368" t="s">
        <v>380</v>
      </c>
      <c r="J52" s="389">
        <f t="shared" si="0"/>
        <v>1169571</v>
      </c>
      <c r="K52" s="403">
        <v>564392</v>
      </c>
      <c r="L52" s="400">
        <v>605179</v>
      </c>
      <c r="M52" s="400">
        <v>93</v>
      </c>
      <c r="N52" s="392">
        <f t="shared" si="1"/>
        <v>-3546</v>
      </c>
      <c r="O52" s="388">
        <f t="shared" si="2"/>
        <v>-0.3022716404246124</v>
      </c>
      <c r="P52" s="364">
        <v>425571</v>
      </c>
    </row>
    <row r="53" spans="1:16" ht="15" customHeight="1">
      <c r="A53" s="204" t="s">
        <v>381</v>
      </c>
      <c r="B53" s="389">
        <f>SUM(C53:D53)</f>
        <v>973418</v>
      </c>
      <c r="C53" s="392">
        <v>464889</v>
      </c>
      <c r="D53" s="392">
        <v>508529</v>
      </c>
      <c r="E53" s="392">
        <v>91.41838518550564</v>
      </c>
      <c r="F53" s="392">
        <f>B53-B52</f>
        <v>-1002</v>
      </c>
      <c r="G53" s="388">
        <f>F53/B52*100</f>
        <v>-0.10283040167484248</v>
      </c>
      <c r="H53" s="365">
        <v>211265</v>
      </c>
      <c r="I53" s="368" t="s">
        <v>382</v>
      </c>
      <c r="J53" s="389">
        <f t="shared" si="0"/>
        <v>1171344</v>
      </c>
      <c r="K53" s="403">
        <v>565618</v>
      </c>
      <c r="L53" s="400">
        <v>605726</v>
      </c>
      <c r="M53" s="400">
        <v>93</v>
      </c>
      <c r="N53" s="392">
        <f t="shared" si="1"/>
        <v>1773</v>
      </c>
      <c r="O53" s="388">
        <f t="shared" si="2"/>
        <v>0.15159404602200294</v>
      </c>
      <c r="P53" s="364">
        <v>427929</v>
      </c>
    </row>
    <row r="54" spans="1:16" ht="15" customHeight="1">
      <c r="A54" s="368" t="s">
        <v>383</v>
      </c>
      <c r="B54" s="389">
        <f>SUM(C54:D54)</f>
        <v>976048</v>
      </c>
      <c r="C54" s="392">
        <v>465944</v>
      </c>
      <c r="D54" s="392">
        <v>510104</v>
      </c>
      <c r="E54" s="392">
        <v>91.34294183146966</v>
      </c>
      <c r="F54" s="392">
        <f>B54-B53</f>
        <v>2630</v>
      </c>
      <c r="G54" s="388">
        <f>F54/B53*100</f>
        <v>0.2701819773211508</v>
      </c>
      <c r="H54" s="365">
        <v>213411</v>
      </c>
      <c r="I54" s="368" t="s">
        <v>384</v>
      </c>
      <c r="J54" s="389">
        <f t="shared" si="0"/>
        <v>1171434</v>
      </c>
      <c r="K54" s="403">
        <v>565707</v>
      </c>
      <c r="L54" s="400">
        <v>605727</v>
      </c>
      <c r="M54" s="400">
        <v>93</v>
      </c>
      <c r="N54" s="392">
        <f t="shared" si="1"/>
        <v>90</v>
      </c>
      <c r="O54" s="388">
        <f t="shared" si="2"/>
        <v>0.0076834815391550225</v>
      </c>
      <c r="P54" s="364">
        <v>428363</v>
      </c>
    </row>
    <row r="55" spans="1:16" ht="15" customHeight="1">
      <c r="A55" s="204"/>
      <c r="B55" s="389"/>
      <c r="C55" s="392"/>
      <c r="D55" s="392"/>
      <c r="E55" s="392"/>
      <c r="F55" s="392"/>
      <c r="G55" s="393"/>
      <c r="H55" s="365"/>
      <c r="I55" s="368" t="s">
        <v>385</v>
      </c>
      <c r="J55" s="389">
        <f t="shared" si="0"/>
        <v>1171410</v>
      </c>
      <c r="K55" s="403">
        <v>565676</v>
      </c>
      <c r="L55" s="400">
        <v>605734</v>
      </c>
      <c r="M55" s="400">
        <v>93</v>
      </c>
      <c r="N55" s="392">
        <f t="shared" si="1"/>
        <v>-24</v>
      </c>
      <c r="O55" s="388">
        <f t="shared" si="2"/>
        <v>-0.0020487709935002743</v>
      </c>
      <c r="P55" s="364">
        <v>428720</v>
      </c>
    </row>
    <row r="56" spans="1:16" ht="15" customHeight="1">
      <c r="A56" s="368" t="s">
        <v>386</v>
      </c>
      <c r="B56" s="389">
        <f>SUM(C56:D56)</f>
        <v>975911</v>
      </c>
      <c r="C56" s="392">
        <v>465332</v>
      </c>
      <c r="D56" s="392">
        <v>510579</v>
      </c>
      <c r="E56" s="392">
        <v>91.13810007853829</v>
      </c>
      <c r="F56" s="392">
        <f>B56-B54</f>
        <v>-137</v>
      </c>
      <c r="G56" s="388">
        <f>F56/B54*100</f>
        <v>-0.0140361949412324</v>
      </c>
      <c r="H56" s="365">
        <v>215824</v>
      </c>
      <c r="I56" s="368" t="s">
        <v>387</v>
      </c>
      <c r="J56" s="389">
        <f t="shared" si="0"/>
        <v>1171624</v>
      </c>
      <c r="K56" s="403">
        <v>565775</v>
      </c>
      <c r="L56" s="400">
        <v>605849</v>
      </c>
      <c r="M56" s="400">
        <v>93</v>
      </c>
      <c r="N56" s="392">
        <f t="shared" si="1"/>
        <v>214</v>
      </c>
      <c r="O56" s="388">
        <f t="shared" si="2"/>
        <v>0.01826858230679267</v>
      </c>
      <c r="P56" s="364">
        <v>429224</v>
      </c>
    </row>
    <row r="57" spans="1:16" ht="15" customHeight="1">
      <c r="A57" s="368" t="s">
        <v>388</v>
      </c>
      <c r="B57" s="389">
        <f>SUM(C57:D57)</f>
        <v>978059</v>
      </c>
      <c r="C57" s="392">
        <v>466263</v>
      </c>
      <c r="D57" s="392">
        <v>511796</v>
      </c>
      <c r="E57" s="392">
        <v>91.1032911550696</v>
      </c>
      <c r="F57" s="392">
        <f>B57-B56</f>
        <v>2148</v>
      </c>
      <c r="G57" s="388">
        <f>F57/B56*100</f>
        <v>0.22010203799321865</v>
      </c>
      <c r="H57" s="365">
        <v>219942</v>
      </c>
      <c r="I57" s="368" t="s">
        <v>389</v>
      </c>
      <c r="J57" s="389">
        <f t="shared" si="0"/>
        <v>1171925</v>
      </c>
      <c r="K57" s="403">
        <v>566007</v>
      </c>
      <c r="L57" s="400">
        <v>605918</v>
      </c>
      <c r="M57" s="400">
        <v>93</v>
      </c>
      <c r="N57" s="392">
        <f t="shared" si="1"/>
        <v>301</v>
      </c>
      <c r="O57" s="388">
        <f t="shared" si="2"/>
        <v>0.025690835967853168</v>
      </c>
      <c r="P57" s="364">
        <v>429641</v>
      </c>
    </row>
    <row r="58" spans="1:16" ht="15" customHeight="1">
      <c r="A58" s="368" t="s">
        <v>390</v>
      </c>
      <c r="B58" s="389">
        <f>SUM(C58:D58)</f>
        <v>982278</v>
      </c>
      <c r="C58" s="392">
        <v>468264</v>
      </c>
      <c r="D58" s="392">
        <v>514014</v>
      </c>
      <c r="E58" s="392">
        <v>91.09946421692794</v>
      </c>
      <c r="F58" s="392">
        <f>B58-B57</f>
        <v>4219</v>
      </c>
      <c r="G58" s="388">
        <f>F58/B57*100</f>
        <v>0.43136457003105133</v>
      </c>
      <c r="H58" s="365">
        <v>224085</v>
      </c>
      <c r="I58" s="363"/>
      <c r="J58" s="403"/>
      <c r="K58" s="400"/>
      <c r="L58" s="400"/>
      <c r="M58" s="401"/>
      <c r="N58" s="402"/>
      <c r="O58" s="404"/>
      <c r="P58" s="364"/>
    </row>
    <row r="59" spans="1:16" ht="15" customHeight="1">
      <c r="A59" s="204" t="s">
        <v>391</v>
      </c>
      <c r="B59" s="389">
        <f>SUM(C59:D59)</f>
        <v>980499</v>
      </c>
      <c r="C59" s="392">
        <v>468518</v>
      </c>
      <c r="D59" s="392">
        <v>511981</v>
      </c>
      <c r="E59" s="392">
        <v>91.51081778425372</v>
      </c>
      <c r="F59" s="392">
        <f>B59-B58</f>
        <v>-1779</v>
      </c>
      <c r="G59" s="388">
        <f>F59/B58*100</f>
        <v>-0.18110962477017709</v>
      </c>
      <c r="H59" s="365">
        <v>230451</v>
      </c>
      <c r="I59" s="368" t="s">
        <v>392</v>
      </c>
      <c r="J59" s="389">
        <f aca="true" t="shared" si="3" ref="J59:J67">SUM(K59:L59)</f>
        <v>1171791</v>
      </c>
      <c r="K59" s="400">
        <v>565866</v>
      </c>
      <c r="L59" s="400">
        <v>605925</v>
      </c>
      <c r="M59" s="401">
        <v>93</v>
      </c>
      <c r="N59" s="392">
        <f>J59-J57</f>
        <v>-134</v>
      </c>
      <c r="O59" s="388">
        <f>ROUND('１０'!N59/'１０'!J59*100,2)</f>
        <v>-0.01</v>
      </c>
      <c r="P59" s="11">
        <v>429868</v>
      </c>
    </row>
    <row r="60" spans="1:16" ht="15" customHeight="1">
      <c r="A60" s="368" t="s">
        <v>393</v>
      </c>
      <c r="B60" s="389">
        <f>SUM(C60:D60)</f>
        <v>980230</v>
      </c>
      <c r="C60" s="392">
        <v>468814</v>
      </c>
      <c r="D60" s="392">
        <v>511416</v>
      </c>
      <c r="E60" s="392">
        <v>91.66979523519014</v>
      </c>
      <c r="F60" s="392">
        <f>B60-B59</f>
        <v>-269</v>
      </c>
      <c r="G60" s="388">
        <f>F60/B59*100</f>
        <v>-0.027435010132595746</v>
      </c>
      <c r="H60" s="365">
        <v>235357</v>
      </c>
      <c r="I60" s="368" t="s">
        <v>394</v>
      </c>
      <c r="J60" s="389">
        <f t="shared" si="3"/>
        <v>1172404</v>
      </c>
      <c r="K60" s="400">
        <v>566168</v>
      </c>
      <c r="L60" s="400">
        <v>606236</v>
      </c>
      <c r="M60" s="401">
        <v>93</v>
      </c>
      <c r="N60" s="392">
        <f aca="true" t="shared" si="4" ref="N60:N67">J60-J59</f>
        <v>613</v>
      </c>
      <c r="O60" s="388">
        <f aca="true" t="shared" si="5" ref="O60:O67">N60/J59*100</f>
        <v>0.05231308313513246</v>
      </c>
      <c r="P60" s="364">
        <v>430623</v>
      </c>
    </row>
    <row r="61" spans="1:16" ht="15" customHeight="1">
      <c r="A61" s="204"/>
      <c r="B61" s="389"/>
      <c r="C61" s="392"/>
      <c r="D61" s="392"/>
      <c r="E61" s="392"/>
      <c r="F61" s="392"/>
      <c r="G61" s="393"/>
      <c r="H61" s="365"/>
      <c r="I61" s="368" t="s">
        <v>395</v>
      </c>
      <c r="J61" s="389">
        <f t="shared" si="3"/>
        <v>1172458</v>
      </c>
      <c r="K61" s="400">
        <v>566221</v>
      </c>
      <c r="L61" s="400">
        <v>606237</v>
      </c>
      <c r="M61" s="401">
        <v>93</v>
      </c>
      <c r="N61" s="392">
        <f t="shared" si="4"/>
        <v>54</v>
      </c>
      <c r="O61" s="388">
        <f t="shared" si="5"/>
        <v>0.004605920825926899</v>
      </c>
      <c r="P61" s="364">
        <v>431043</v>
      </c>
    </row>
    <row r="62" spans="1:16" ht="15" customHeight="1">
      <c r="A62" s="368" t="s">
        <v>396</v>
      </c>
      <c r="B62" s="389">
        <f>SUM(C62:D62)</f>
        <v>982420</v>
      </c>
      <c r="C62" s="392">
        <v>470469</v>
      </c>
      <c r="D62" s="392">
        <v>511951</v>
      </c>
      <c r="E62" s="392">
        <v>91.89727141855373</v>
      </c>
      <c r="F62" s="392">
        <f>B62-B60</f>
        <v>2190</v>
      </c>
      <c r="G62" s="388">
        <f>F62/B60*100</f>
        <v>0.22341695316405336</v>
      </c>
      <c r="H62" s="365">
        <v>240728</v>
      </c>
      <c r="I62" s="306" t="s">
        <v>397</v>
      </c>
      <c r="J62" s="389">
        <f t="shared" si="3"/>
        <v>1172413</v>
      </c>
      <c r="K62" s="400">
        <v>566174</v>
      </c>
      <c r="L62" s="400">
        <v>606239</v>
      </c>
      <c r="M62" s="401">
        <v>93</v>
      </c>
      <c r="N62" s="392">
        <f t="shared" si="4"/>
        <v>-45</v>
      </c>
      <c r="O62" s="388">
        <f t="shared" si="5"/>
        <v>-0.0038380905755259465</v>
      </c>
      <c r="P62" s="364">
        <v>431283</v>
      </c>
    </row>
    <row r="63" spans="1:16" ht="15" customHeight="1">
      <c r="A63" s="368" t="s">
        <v>398</v>
      </c>
      <c r="B63" s="389">
        <f>SUM(C63:D63)</f>
        <v>983589</v>
      </c>
      <c r="C63" s="392">
        <v>471597</v>
      </c>
      <c r="D63" s="392">
        <v>511992</v>
      </c>
      <c r="E63" s="392">
        <v>92.11022828481696</v>
      </c>
      <c r="F63" s="392">
        <f>B63-B62</f>
        <v>1169</v>
      </c>
      <c r="G63" s="388">
        <f>F63/B62*100</f>
        <v>0.11899187720119705</v>
      </c>
      <c r="H63" s="365">
        <v>246269</v>
      </c>
      <c r="I63" s="368" t="s">
        <v>376</v>
      </c>
      <c r="J63" s="389">
        <f t="shared" si="3"/>
        <v>1172092</v>
      </c>
      <c r="K63" s="403">
        <v>566013</v>
      </c>
      <c r="L63" s="400">
        <v>606079</v>
      </c>
      <c r="M63" s="400">
        <v>93</v>
      </c>
      <c r="N63" s="392">
        <f t="shared" si="4"/>
        <v>-321</v>
      </c>
      <c r="O63" s="388">
        <f t="shared" si="5"/>
        <v>-0.027379430286085197</v>
      </c>
      <c r="P63" s="364">
        <v>431372</v>
      </c>
    </row>
    <row r="64" spans="1:16" ht="15" customHeight="1">
      <c r="A64" s="368" t="s">
        <v>399</v>
      </c>
      <c r="B64" s="389">
        <f>SUM(C64:D64)</f>
        <v>985147</v>
      </c>
      <c r="C64" s="392">
        <v>473918</v>
      </c>
      <c r="D64" s="392">
        <v>511229</v>
      </c>
      <c r="E64" s="392">
        <v>92.70170510671343</v>
      </c>
      <c r="F64" s="392">
        <f>B64-B63</f>
        <v>1558</v>
      </c>
      <c r="G64" s="388">
        <f>F64/B63*100</f>
        <v>0.15839949409763632</v>
      </c>
      <c r="H64" s="365">
        <v>249896</v>
      </c>
      <c r="I64" s="368" t="s">
        <v>378</v>
      </c>
      <c r="J64" s="389">
        <f t="shared" si="3"/>
        <v>1171813</v>
      </c>
      <c r="K64" s="403">
        <v>565816</v>
      </c>
      <c r="L64" s="400">
        <v>605997</v>
      </c>
      <c r="M64" s="400">
        <v>93</v>
      </c>
      <c r="N64" s="392">
        <f t="shared" si="4"/>
        <v>-279</v>
      </c>
      <c r="O64" s="388">
        <f t="shared" si="5"/>
        <v>-0.02380359220948526</v>
      </c>
      <c r="P64" s="364">
        <v>431507</v>
      </c>
    </row>
    <row r="65" spans="1:16" ht="15" customHeight="1">
      <c r="A65" s="204" t="s">
        <v>400</v>
      </c>
      <c r="B65" s="389">
        <f>SUM(C65:D65)</f>
        <v>1002420</v>
      </c>
      <c r="C65" s="392">
        <v>480380</v>
      </c>
      <c r="D65" s="392">
        <v>522040</v>
      </c>
      <c r="E65" s="392">
        <v>92.01976860010727</v>
      </c>
      <c r="F65" s="392">
        <f>B65-B64</f>
        <v>17273</v>
      </c>
      <c r="G65" s="388">
        <f>F65/B64*100</f>
        <v>1.7533423945867976</v>
      </c>
      <c r="H65" s="365">
        <v>254543</v>
      </c>
      <c r="I65" s="368" t="s">
        <v>380</v>
      </c>
      <c r="J65" s="389">
        <f t="shared" si="3"/>
        <v>1169421</v>
      </c>
      <c r="K65" s="403">
        <v>564408</v>
      </c>
      <c r="L65" s="400">
        <v>605013</v>
      </c>
      <c r="M65" s="400">
        <v>93</v>
      </c>
      <c r="N65" s="392">
        <f t="shared" si="4"/>
        <v>-2392</v>
      </c>
      <c r="O65" s="388">
        <f t="shared" si="5"/>
        <v>-0.20412813307242708</v>
      </c>
      <c r="P65" s="364">
        <v>431022</v>
      </c>
    </row>
    <row r="66" spans="1:16" ht="15" customHeight="1">
      <c r="A66" s="368" t="s">
        <v>401</v>
      </c>
      <c r="B66" s="389">
        <f>SUM(C66:D66)</f>
        <v>1011571</v>
      </c>
      <c r="C66" s="392">
        <v>485212</v>
      </c>
      <c r="D66" s="392">
        <v>526359</v>
      </c>
      <c r="E66" s="392">
        <v>92.18271179936127</v>
      </c>
      <c r="F66" s="392">
        <f>B66-B65</f>
        <v>9151</v>
      </c>
      <c r="G66" s="388">
        <f>F66/B65*100</f>
        <v>0.9128908042537061</v>
      </c>
      <c r="H66" s="365">
        <v>260198</v>
      </c>
      <c r="I66" s="368" t="s">
        <v>382</v>
      </c>
      <c r="J66" s="389">
        <f t="shared" si="3"/>
        <v>1170263</v>
      </c>
      <c r="K66" s="403">
        <v>564994</v>
      </c>
      <c r="L66" s="400">
        <v>605269</v>
      </c>
      <c r="M66" s="400">
        <v>93</v>
      </c>
      <c r="N66" s="392">
        <f t="shared" si="4"/>
        <v>842</v>
      </c>
      <c r="O66" s="388">
        <f t="shared" si="5"/>
        <v>0.07200144344936511</v>
      </c>
      <c r="P66" s="364">
        <v>432811</v>
      </c>
    </row>
    <row r="67" spans="1:17" ht="15" customHeight="1">
      <c r="A67" s="204"/>
      <c r="B67" s="389"/>
      <c r="C67" s="392"/>
      <c r="D67" s="392"/>
      <c r="E67" s="392"/>
      <c r="F67" s="392"/>
      <c r="G67" s="393"/>
      <c r="H67" s="365"/>
      <c r="I67" s="368" t="s">
        <v>384</v>
      </c>
      <c r="J67" s="389">
        <f t="shared" si="3"/>
        <v>1170267</v>
      </c>
      <c r="K67" s="403">
        <v>565042</v>
      </c>
      <c r="L67" s="400">
        <v>605225</v>
      </c>
      <c r="M67" s="400">
        <v>93</v>
      </c>
      <c r="N67" s="392">
        <f t="shared" si="4"/>
        <v>4</v>
      </c>
      <c r="O67" s="388">
        <f t="shared" si="5"/>
        <v>0.00034180350912572645</v>
      </c>
      <c r="P67" s="364">
        <v>433243</v>
      </c>
      <c r="Q67" s="190"/>
    </row>
    <row r="68" spans="1:16" ht="15" customHeight="1">
      <c r="A68" s="369" t="s">
        <v>402</v>
      </c>
      <c r="B68" s="394">
        <f>SUM(C68:D68)</f>
        <v>1021994</v>
      </c>
      <c r="C68" s="395">
        <v>490898</v>
      </c>
      <c r="D68" s="395">
        <v>531096</v>
      </c>
      <c r="E68" s="395">
        <v>92.43112356334825</v>
      </c>
      <c r="F68" s="396">
        <f>B68-B66</f>
        <v>10423</v>
      </c>
      <c r="G68" s="397">
        <f>F68/B66*100</f>
        <v>1.0303775019252233</v>
      </c>
      <c r="H68" s="371">
        <v>266051</v>
      </c>
      <c r="I68" s="372"/>
      <c r="J68" s="373"/>
      <c r="K68" s="374"/>
      <c r="L68" s="374"/>
      <c r="M68" s="374"/>
      <c r="N68" s="375"/>
      <c r="O68" s="376"/>
      <c r="P68" s="370"/>
    </row>
    <row r="69" spans="1:17" ht="15" customHeight="1">
      <c r="A69" s="235" t="s">
        <v>37</v>
      </c>
      <c r="B69" s="194"/>
      <c r="C69" s="194"/>
      <c r="D69" s="194"/>
      <c r="E69" s="194"/>
      <c r="F69" s="377"/>
      <c r="G69" s="194"/>
      <c r="I69" s="378"/>
      <c r="J69" s="190"/>
      <c r="K69" s="190"/>
      <c r="L69" s="190"/>
      <c r="M69" s="190"/>
      <c r="N69" s="190"/>
      <c r="O69" s="190"/>
      <c r="P69" s="379"/>
      <c r="Q69" s="190"/>
    </row>
    <row r="70" spans="1:16" ht="15" customHeight="1">
      <c r="A70" s="235" t="s">
        <v>38</v>
      </c>
      <c r="N70" s="380"/>
      <c r="O70" s="381"/>
      <c r="P70" s="381"/>
    </row>
    <row r="71" spans="1:16" ht="15" customHeight="1">
      <c r="A71" s="235" t="s">
        <v>403</v>
      </c>
      <c r="O71" s="381"/>
      <c r="P71" s="381"/>
    </row>
    <row r="72" spans="1:16" ht="15" customHeight="1">
      <c r="A72" s="185" t="s">
        <v>404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O72" s="381"/>
      <c r="P72" s="381"/>
    </row>
    <row r="73" spans="1:16" ht="15" customHeight="1">
      <c r="A73" s="235" t="s">
        <v>39</v>
      </c>
      <c r="O73" s="381"/>
      <c r="P73" s="381"/>
    </row>
    <row r="74" spans="15:16" ht="15" customHeight="1">
      <c r="O74" s="381"/>
      <c r="P74" s="381"/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zoomScaleSheetLayoutView="75" zoomScalePageLayoutView="0" workbookViewId="0" topLeftCell="O1">
      <selection activeCell="T1" sqref="T1"/>
    </sheetView>
  </sheetViews>
  <sheetFormatPr defaultColWidth="10.59765625" defaultRowHeight="15"/>
  <cols>
    <col min="1" max="1" width="2.09765625" style="235" customWidth="1"/>
    <col min="2" max="2" width="2.59765625" style="235" customWidth="1"/>
    <col min="3" max="3" width="10.3984375" style="235" customWidth="1"/>
    <col min="4" max="4" width="14.09765625" style="235" bestFit="1" customWidth="1"/>
    <col min="5" max="6" width="12.59765625" style="235" customWidth="1"/>
    <col min="7" max="7" width="14.09765625" style="235" bestFit="1" customWidth="1"/>
    <col min="8" max="11" width="12.59765625" style="235" customWidth="1"/>
    <col min="12" max="13" width="13.09765625" style="235" customWidth="1"/>
    <col min="14" max="15" width="12.59765625" style="235" customWidth="1"/>
    <col min="16" max="19" width="14.69921875" style="235" customWidth="1"/>
    <col min="20" max="20" width="16.19921875" style="235" customWidth="1"/>
    <col min="21" max="16384" width="10.59765625" style="235" customWidth="1"/>
  </cols>
  <sheetData>
    <row r="1" spans="1:20" s="338" customFormat="1" ht="19.5" customHeight="1">
      <c r="A1" s="1" t="s">
        <v>311</v>
      </c>
      <c r="T1" s="2" t="s">
        <v>312</v>
      </c>
    </row>
    <row r="2" spans="1:20" ht="19.5" customHeight="1">
      <c r="A2" s="487" t="s">
        <v>313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</row>
    <row r="3" spans="1:20" ht="15.75" customHeight="1">
      <c r="A3" s="12"/>
      <c r="B3" s="12"/>
      <c r="C3" s="12"/>
      <c r="D3" s="339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20" ht="15" customHeight="1">
      <c r="A4" s="488" t="s">
        <v>314</v>
      </c>
      <c r="B4" s="489"/>
      <c r="C4" s="490"/>
      <c r="D4" s="510" t="s">
        <v>315</v>
      </c>
      <c r="E4" s="494"/>
      <c r="F4" s="495"/>
      <c r="G4" s="493" t="s">
        <v>316</v>
      </c>
      <c r="H4" s="494"/>
      <c r="I4" s="495"/>
      <c r="J4" s="493" t="s">
        <v>317</v>
      </c>
      <c r="K4" s="496"/>
      <c r="L4" s="497" t="s">
        <v>318</v>
      </c>
      <c r="M4" s="497" t="s">
        <v>319</v>
      </c>
      <c r="N4" s="493" t="s">
        <v>320</v>
      </c>
      <c r="O4" s="496"/>
      <c r="P4" s="499" t="s">
        <v>40</v>
      </c>
      <c r="Q4" s="500" t="s">
        <v>74</v>
      </c>
      <c r="R4" s="500" t="s">
        <v>75</v>
      </c>
      <c r="S4" s="508" t="s">
        <v>76</v>
      </c>
      <c r="T4" s="502" t="s">
        <v>321</v>
      </c>
    </row>
    <row r="5" spans="1:20" ht="15" customHeight="1">
      <c r="A5" s="491"/>
      <c r="B5" s="491"/>
      <c r="C5" s="492"/>
      <c r="D5" s="342" t="s">
        <v>322</v>
      </c>
      <c r="E5" s="343" t="s">
        <v>2</v>
      </c>
      <c r="F5" s="344" t="s">
        <v>3</v>
      </c>
      <c r="G5" s="342" t="s">
        <v>322</v>
      </c>
      <c r="H5" s="343" t="s">
        <v>2</v>
      </c>
      <c r="I5" s="344" t="s">
        <v>3</v>
      </c>
      <c r="J5" s="345" t="s">
        <v>41</v>
      </c>
      <c r="K5" s="346" t="s">
        <v>42</v>
      </c>
      <c r="L5" s="498"/>
      <c r="M5" s="498"/>
      <c r="N5" s="347" t="s">
        <v>43</v>
      </c>
      <c r="O5" s="346" t="s">
        <v>44</v>
      </c>
      <c r="P5" s="492"/>
      <c r="Q5" s="501"/>
      <c r="R5" s="501"/>
      <c r="S5" s="509"/>
      <c r="T5" s="503"/>
    </row>
    <row r="6" spans="1:20" s="3" customFormat="1" ht="15" customHeight="1">
      <c r="A6" s="13"/>
      <c r="B6" s="13"/>
      <c r="C6" s="14"/>
      <c r="D6" s="15" t="s">
        <v>45</v>
      </c>
      <c r="E6" s="15" t="s">
        <v>45</v>
      </c>
      <c r="F6" s="15" t="s">
        <v>45</v>
      </c>
      <c r="G6" s="15" t="s">
        <v>45</v>
      </c>
      <c r="H6" s="15" t="s">
        <v>45</v>
      </c>
      <c r="I6" s="15" t="s">
        <v>45</v>
      </c>
      <c r="J6" s="15" t="s">
        <v>45</v>
      </c>
      <c r="K6" s="15" t="s">
        <v>46</v>
      </c>
      <c r="L6" s="15" t="s">
        <v>77</v>
      </c>
      <c r="M6" s="15" t="s">
        <v>77</v>
      </c>
      <c r="N6" s="15" t="s">
        <v>77</v>
      </c>
      <c r="O6" s="15" t="s">
        <v>323</v>
      </c>
      <c r="P6" s="15" t="s">
        <v>46</v>
      </c>
      <c r="Q6" s="15" t="s">
        <v>45</v>
      </c>
      <c r="R6" s="15"/>
      <c r="S6" s="15" t="s">
        <v>45</v>
      </c>
      <c r="T6" s="15" t="s">
        <v>47</v>
      </c>
    </row>
    <row r="7" spans="1:20" s="8" customFormat="1" ht="24.75" customHeight="1">
      <c r="A7" s="506" t="s">
        <v>48</v>
      </c>
      <c r="B7" s="507"/>
      <c r="C7" s="505"/>
      <c r="D7" s="410">
        <f aca="true" t="shared" si="0" ref="D7:J7">SUM(D12:D21,D22,D24,D26,D29,D32,D34)</f>
        <v>1174026</v>
      </c>
      <c r="E7" s="410">
        <f t="shared" si="0"/>
        <v>567060</v>
      </c>
      <c r="F7" s="410">
        <f t="shared" si="0"/>
        <v>606966</v>
      </c>
      <c r="G7" s="410">
        <f t="shared" si="0"/>
        <v>1171791</v>
      </c>
      <c r="H7" s="410">
        <f t="shared" si="0"/>
        <v>565866</v>
      </c>
      <c r="I7" s="410">
        <f t="shared" si="0"/>
        <v>605925</v>
      </c>
      <c r="J7" s="411">
        <f t="shared" si="0"/>
        <v>-2235</v>
      </c>
      <c r="K7" s="409">
        <f aca="true" t="shared" si="1" ref="K7:K36">ROUND(J7/D7*100,2)</f>
        <v>-0.19</v>
      </c>
      <c r="L7" s="411">
        <f>SUM(L12:L21,L22,L24,L26,L29,L32,L34)</f>
        <v>424585</v>
      </c>
      <c r="M7" s="411">
        <f>SUM(M12:M21,M22,M24,M26,M29,M32,M34)</f>
        <v>429868</v>
      </c>
      <c r="N7" s="411">
        <f>SUM(N12:N21,N22,N24,N26,N29,N32,N34)</f>
        <v>5283</v>
      </c>
      <c r="O7" s="412">
        <f aca="true" t="shared" si="2" ref="O7:O36">ROUND(N7/L7*100,2)</f>
        <v>1.24</v>
      </c>
      <c r="P7" s="412">
        <v>100</v>
      </c>
      <c r="Q7" s="413">
        <f aca="true" t="shared" si="3" ref="Q7:Q36">ROUND(G7/M7,2)</f>
        <v>2.73</v>
      </c>
      <c r="R7" s="414">
        <f aca="true" t="shared" si="4" ref="R7:R36">H7/I7*100</f>
        <v>93.38878574080951</v>
      </c>
      <c r="S7" s="415">
        <f aca="true" t="shared" si="5" ref="S7:S36">ROUND(G7/T7,2)</f>
        <v>279.97</v>
      </c>
      <c r="T7" s="416">
        <f>SUM(T12:T21,T22,T24,T26,T29,T32,T34)</f>
        <v>4185.470000000001</v>
      </c>
    </row>
    <row r="8" spans="1:21" s="190" customFormat="1" ht="24.75" customHeight="1">
      <c r="A8" s="506" t="s">
        <v>49</v>
      </c>
      <c r="B8" s="507"/>
      <c r="C8" s="505"/>
      <c r="D8" s="410">
        <f aca="true" t="shared" si="6" ref="D8:J8">SUM(D12:D21)</f>
        <v>967438</v>
      </c>
      <c r="E8" s="410">
        <f t="shared" si="6"/>
        <v>466029</v>
      </c>
      <c r="F8" s="410">
        <f t="shared" si="6"/>
        <v>501409</v>
      </c>
      <c r="G8" s="410">
        <f t="shared" si="6"/>
        <v>965932</v>
      </c>
      <c r="H8" s="410">
        <f t="shared" si="6"/>
        <v>465170</v>
      </c>
      <c r="I8" s="410">
        <f t="shared" si="6"/>
        <v>500762</v>
      </c>
      <c r="J8" s="411">
        <f t="shared" si="6"/>
        <v>-1506</v>
      </c>
      <c r="K8" s="409">
        <f t="shared" si="1"/>
        <v>-0.16</v>
      </c>
      <c r="L8" s="411">
        <f>SUM(L12:L21)</f>
        <v>351614</v>
      </c>
      <c r="M8" s="411">
        <f>SUM(M12:M21)</f>
        <v>355994</v>
      </c>
      <c r="N8" s="411">
        <f>SUM(N12:N21)</f>
        <v>4380</v>
      </c>
      <c r="O8" s="412">
        <f t="shared" si="2"/>
        <v>1.25</v>
      </c>
      <c r="P8" s="417">
        <v>82.43</v>
      </c>
      <c r="Q8" s="413">
        <f t="shared" si="3"/>
        <v>2.71</v>
      </c>
      <c r="R8" s="414">
        <f t="shared" si="4"/>
        <v>92.892431933733</v>
      </c>
      <c r="S8" s="415">
        <f t="shared" si="5"/>
        <v>309.39</v>
      </c>
      <c r="T8" s="416">
        <f>SUM(T12:T21)</f>
        <v>3122.0400000000004</v>
      </c>
      <c r="U8" s="16"/>
    </row>
    <row r="9" spans="1:20" s="8" customFormat="1" ht="24.75" customHeight="1">
      <c r="A9" s="506" t="s">
        <v>50</v>
      </c>
      <c r="B9" s="507"/>
      <c r="C9" s="505"/>
      <c r="D9" s="410">
        <f aca="true" t="shared" si="7" ref="D9:J9">SUM(D22,D24,D26,D29,D32,D34)</f>
        <v>206588</v>
      </c>
      <c r="E9" s="410">
        <f t="shared" si="7"/>
        <v>101031</v>
      </c>
      <c r="F9" s="410">
        <f t="shared" si="7"/>
        <v>105557</v>
      </c>
      <c r="G9" s="410">
        <f t="shared" si="7"/>
        <v>205859</v>
      </c>
      <c r="H9" s="410">
        <f t="shared" si="7"/>
        <v>100696</v>
      </c>
      <c r="I9" s="410">
        <f t="shared" si="7"/>
        <v>105163</v>
      </c>
      <c r="J9" s="411">
        <f t="shared" si="7"/>
        <v>-729</v>
      </c>
      <c r="K9" s="409">
        <f t="shared" si="1"/>
        <v>-0.35</v>
      </c>
      <c r="L9" s="411">
        <f>SUM(L22,L24,L26,L29,L32,L34)</f>
        <v>72971</v>
      </c>
      <c r="M9" s="411">
        <f>SUM(M22,M24,M26,M29,M32,M34)</f>
        <v>73874</v>
      </c>
      <c r="N9" s="411">
        <f>SUM(N22,N24,N26,N29,N32,N34)</f>
        <v>903</v>
      </c>
      <c r="O9" s="412">
        <f t="shared" si="2"/>
        <v>1.24</v>
      </c>
      <c r="P9" s="417">
        <v>17.57</v>
      </c>
      <c r="Q9" s="413">
        <f t="shared" si="3"/>
        <v>2.79</v>
      </c>
      <c r="R9" s="414">
        <f t="shared" si="4"/>
        <v>95.75230832136779</v>
      </c>
      <c r="S9" s="415">
        <f t="shared" si="5"/>
        <v>193.58</v>
      </c>
      <c r="T9" s="416">
        <f>SUM(T22,T24,T26,T29,T32,T34)</f>
        <v>1063.43</v>
      </c>
    </row>
    <row r="10" spans="1:20" s="8" customFormat="1" ht="24.75" customHeight="1">
      <c r="A10" s="506" t="s">
        <v>51</v>
      </c>
      <c r="B10" s="507"/>
      <c r="C10" s="505"/>
      <c r="D10" s="410">
        <f aca="true" t="shared" si="8" ref="D10:J10">SUM(D12,D14,D17,D19:D22,D24,D26)</f>
        <v>946439</v>
      </c>
      <c r="E10" s="410">
        <f t="shared" si="8"/>
        <v>459759</v>
      </c>
      <c r="F10" s="410">
        <f t="shared" si="8"/>
        <v>486680</v>
      </c>
      <c r="G10" s="410">
        <f t="shared" si="8"/>
        <v>947760</v>
      </c>
      <c r="H10" s="410">
        <f t="shared" si="8"/>
        <v>460381</v>
      </c>
      <c r="I10" s="410">
        <f t="shared" si="8"/>
        <v>487379</v>
      </c>
      <c r="J10" s="411">
        <f t="shared" si="8"/>
        <v>1321</v>
      </c>
      <c r="K10" s="409">
        <f t="shared" si="1"/>
        <v>0.14</v>
      </c>
      <c r="L10" s="411">
        <f>SUM(L12,L14,L17,L19:L22,L24,L26)</f>
        <v>346698</v>
      </c>
      <c r="M10" s="411">
        <f>SUM(M12,M14,M17,M19:M22,M24,M26)</f>
        <v>351575</v>
      </c>
      <c r="N10" s="411">
        <f>SUM(N12,N14,N17,N19:N22,N24,N26)</f>
        <v>4877</v>
      </c>
      <c r="O10" s="412">
        <f t="shared" si="2"/>
        <v>1.41</v>
      </c>
      <c r="P10" s="416">
        <f>SUM(P12,P14,P17,P19:P22,P24,P26)</f>
        <v>80.87999999999998</v>
      </c>
      <c r="Q10" s="413">
        <f t="shared" si="3"/>
        <v>2.7</v>
      </c>
      <c r="R10" s="414">
        <f t="shared" si="4"/>
        <v>94.46057380395955</v>
      </c>
      <c r="S10" s="415">
        <f t="shared" si="5"/>
        <v>429.27</v>
      </c>
      <c r="T10" s="416">
        <f>SUM(T12,T14,T17,T19:T22,T24,T26)</f>
        <v>2207.82</v>
      </c>
    </row>
    <row r="11" spans="1:20" s="8" customFormat="1" ht="24.75" customHeight="1">
      <c r="A11" s="506" t="s">
        <v>52</v>
      </c>
      <c r="B11" s="507"/>
      <c r="C11" s="505"/>
      <c r="D11" s="410">
        <f aca="true" t="shared" si="9" ref="D11:J11">SUM(D13,D15:D16,D18,D29,D32,D34)</f>
        <v>227587</v>
      </c>
      <c r="E11" s="410">
        <f t="shared" si="9"/>
        <v>107301</v>
      </c>
      <c r="F11" s="410">
        <f t="shared" si="9"/>
        <v>120286</v>
      </c>
      <c r="G11" s="410">
        <f t="shared" si="9"/>
        <v>224031</v>
      </c>
      <c r="H11" s="410">
        <f t="shared" si="9"/>
        <v>105485</v>
      </c>
      <c r="I11" s="410">
        <f t="shared" si="9"/>
        <v>118546</v>
      </c>
      <c r="J11" s="411">
        <f t="shared" si="9"/>
        <v>-3556</v>
      </c>
      <c r="K11" s="409">
        <f t="shared" si="1"/>
        <v>-1.56</v>
      </c>
      <c r="L11" s="411">
        <f>SUM(L13,L15:L16,L18,L29,L32,L34)</f>
        <v>77887</v>
      </c>
      <c r="M11" s="411">
        <f>SUM(M13,M15:M16,M18,M29,M32,M34)</f>
        <v>78293</v>
      </c>
      <c r="N11" s="411">
        <f>SUM(N13,N15:N16,N18,N29,N32,N34)</f>
        <v>406</v>
      </c>
      <c r="O11" s="412">
        <f t="shared" si="2"/>
        <v>0.52</v>
      </c>
      <c r="P11" s="417">
        <v>19.12</v>
      </c>
      <c r="Q11" s="413">
        <f t="shared" si="3"/>
        <v>2.86</v>
      </c>
      <c r="R11" s="414">
        <f t="shared" si="4"/>
        <v>88.98233597084676</v>
      </c>
      <c r="S11" s="415">
        <f t="shared" si="5"/>
        <v>113.28</v>
      </c>
      <c r="T11" s="416">
        <f>SUM(T13,T15:T16,T18,T29,T32,T34)</f>
        <v>1977.65</v>
      </c>
    </row>
    <row r="12" spans="1:20" s="8" customFormat="1" ht="24.75" customHeight="1">
      <c r="A12" s="17"/>
      <c r="B12" s="504" t="s">
        <v>53</v>
      </c>
      <c r="C12" s="505"/>
      <c r="D12" s="418">
        <f aca="true" t="shared" si="10" ref="D12:D25">SUM(E12:F12)</f>
        <v>454607</v>
      </c>
      <c r="E12" s="419">
        <v>220679</v>
      </c>
      <c r="F12" s="419">
        <v>233928</v>
      </c>
      <c r="G12" s="418">
        <f aca="true" t="shared" si="11" ref="G12:G25">SUM(H12:I12)</f>
        <v>454795</v>
      </c>
      <c r="H12" s="419">
        <v>220612</v>
      </c>
      <c r="I12" s="419">
        <v>234183</v>
      </c>
      <c r="J12" s="420">
        <f>G12-D12</f>
        <v>188</v>
      </c>
      <c r="K12" s="409">
        <f t="shared" si="1"/>
        <v>0.04</v>
      </c>
      <c r="L12" s="421">
        <v>181491</v>
      </c>
      <c r="M12" s="421">
        <v>183454</v>
      </c>
      <c r="N12" s="420">
        <f aca="true" t="shared" si="12" ref="N12:N25">M12-L12</f>
        <v>1963</v>
      </c>
      <c r="O12" s="412">
        <f t="shared" si="2"/>
        <v>1.08</v>
      </c>
      <c r="P12" s="417">
        <f>ROUND(G12/$G$7*100,2)</f>
        <v>38.81</v>
      </c>
      <c r="Q12" s="413">
        <f t="shared" si="3"/>
        <v>2.48</v>
      </c>
      <c r="R12" s="414">
        <f t="shared" si="4"/>
        <v>94.20495936938207</v>
      </c>
      <c r="S12" s="422">
        <f t="shared" si="5"/>
        <v>972.26</v>
      </c>
      <c r="T12" s="423">
        <v>467.77</v>
      </c>
    </row>
    <row r="13" spans="1:20" s="8" customFormat="1" ht="24.75" customHeight="1">
      <c r="A13" s="17"/>
      <c r="B13" s="504" t="s">
        <v>54</v>
      </c>
      <c r="C13" s="505"/>
      <c r="D13" s="418">
        <f t="shared" si="10"/>
        <v>61871</v>
      </c>
      <c r="E13" s="419">
        <v>29123</v>
      </c>
      <c r="F13" s="419">
        <v>32748</v>
      </c>
      <c r="G13" s="418">
        <f t="shared" si="11"/>
        <v>60945</v>
      </c>
      <c r="H13" s="419">
        <v>28612</v>
      </c>
      <c r="I13" s="419">
        <v>32333</v>
      </c>
      <c r="J13" s="420">
        <f>G13-D13</f>
        <v>-926</v>
      </c>
      <c r="K13" s="409">
        <f t="shared" si="1"/>
        <v>-1.5</v>
      </c>
      <c r="L13" s="421">
        <v>21402</v>
      </c>
      <c r="M13" s="421">
        <v>21460</v>
      </c>
      <c r="N13" s="420">
        <f t="shared" si="12"/>
        <v>58</v>
      </c>
      <c r="O13" s="412">
        <f t="shared" si="2"/>
        <v>0.27</v>
      </c>
      <c r="P13" s="417">
        <f aca="true" t="shared" si="13" ref="P13:P21">ROUND(G13/$G$7*100,2)</f>
        <v>5.2</v>
      </c>
      <c r="Q13" s="413">
        <f t="shared" si="3"/>
        <v>2.84</v>
      </c>
      <c r="R13" s="414">
        <f t="shared" si="4"/>
        <v>88.49163393437045</v>
      </c>
      <c r="S13" s="422">
        <f t="shared" si="5"/>
        <v>191.68</v>
      </c>
      <c r="T13" s="423">
        <v>317.96</v>
      </c>
    </row>
    <row r="14" spans="1:20" s="8" customFormat="1" ht="24.75" customHeight="1">
      <c r="A14" s="17"/>
      <c r="B14" s="504" t="s">
        <v>55</v>
      </c>
      <c r="C14" s="505"/>
      <c r="D14" s="418">
        <f t="shared" si="10"/>
        <v>109084</v>
      </c>
      <c r="E14" s="419">
        <v>52782</v>
      </c>
      <c r="F14" s="419">
        <v>56302</v>
      </c>
      <c r="G14" s="418">
        <f t="shared" si="11"/>
        <v>109226</v>
      </c>
      <c r="H14" s="419">
        <v>52980</v>
      </c>
      <c r="I14" s="419">
        <v>56246</v>
      </c>
      <c r="J14" s="420">
        <f>G14-D14</f>
        <v>142</v>
      </c>
      <c r="K14" s="409">
        <f t="shared" si="1"/>
        <v>0.13</v>
      </c>
      <c r="L14" s="421">
        <v>35901</v>
      </c>
      <c r="M14" s="421">
        <v>36532</v>
      </c>
      <c r="N14" s="420">
        <f t="shared" si="12"/>
        <v>631</v>
      </c>
      <c r="O14" s="412">
        <f t="shared" si="2"/>
        <v>1.76</v>
      </c>
      <c r="P14" s="417">
        <f t="shared" si="13"/>
        <v>9.32</v>
      </c>
      <c r="Q14" s="413">
        <f t="shared" si="3"/>
        <v>2.99</v>
      </c>
      <c r="R14" s="414">
        <f t="shared" si="4"/>
        <v>94.19336486150127</v>
      </c>
      <c r="S14" s="422">
        <f t="shared" si="5"/>
        <v>294.31</v>
      </c>
      <c r="T14" s="423">
        <v>371.13</v>
      </c>
    </row>
    <row r="15" spans="1:20" s="8" customFormat="1" ht="24.75" customHeight="1">
      <c r="A15" s="17"/>
      <c r="B15" s="504" t="s">
        <v>56</v>
      </c>
      <c r="C15" s="505"/>
      <c r="D15" s="418">
        <f t="shared" si="10"/>
        <v>32823</v>
      </c>
      <c r="E15" s="419">
        <v>15689</v>
      </c>
      <c r="F15" s="419">
        <v>17134</v>
      </c>
      <c r="G15" s="418">
        <f t="shared" si="11"/>
        <v>32313</v>
      </c>
      <c r="H15" s="419">
        <v>15432</v>
      </c>
      <c r="I15" s="419">
        <v>16881</v>
      </c>
      <c r="J15" s="420">
        <f aca="true" t="shared" si="14" ref="J15:J21">G15-D15</f>
        <v>-510</v>
      </c>
      <c r="K15" s="409">
        <f t="shared" si="1"/>
        <v>-1.55</v>
      </c>
      <c r="L15" s="421">
        <v>11940</v>
      </c>
      <c r="M15" s="421">
        <v>12086</v>
      </c>
      <c r="N15" s="420">
        <f t="shared" si="12"/>
        <v>146</v>
      </c>
      <c r="O15" s="412">
        <f t="shared" si="2"/>
        <v>1.22</v>
      </c>
      <c r="P15" s="417">
        <f t="shared" si="13"/>
        <v>2.76</v>
      </c>
      <c r="Q15" s="413">
        <f t="shared" si="3"/>
        <v>2.67</v>
      </c>
      <c r="R15" s="414">
        <f t="shared" si="4"/>
        <v>91.41638528523191</v>
      </c>
      <c r="S15" s="422">
        <f t="shared" si="5"/>
        <v>75.81</v>
      </c>
      <c r="T15" s="423">
        <v>426.24</v>
      </c>
    </row>
    <row r="16" spans="1:20" s="8" customFormat="1" ht="24.75" customHeight="1">
      <c r="A16" s="17"/>
      <c r="B16" s="504" t="s">
        <v>57</v>
      </c>
      <c r="C16" s="505"/>
      <c r="D16" s="418">
        <f t="shared" si="10"/>
        <v>18050</v>
      </c>
      <c r="E16" s="419">
        <v>8289</v>
      </c>
      <c r="F16" s="419">
        <v>9761</v>
      </c>
      <c r="G16" s="418">
        <f t="shared" si="11"/>
        <v>17579</v>
      </c>
      <c r="H16" s="419">
        <v>8044</v>
      </c>
      <c r="I16" s="419">
        <v>9535</v>
      </c>
      <c r="J16" s="420">
        <f t="shared" si="14"/>
        <v>-471</v>
      </c>
      <c r="K16" s="409">
        <f t="shared" si="1"/>
        <v>-2.61</v>
      </c>
      <c r="L16" s="421">
        <v>6515</v>
      </c>
      <c r="M16" s="421">
        <v>6480</v>
      </c>
      <c r="N16" s="420">
        <f t="shared" si="12"/>
        <v>-35</v>
      </c>
      <c r="O16" s="412">
        <f t="shared" si="2"/>
        <v>-0.54</v>
      </c>
      <c r="P16" s="417">
        <f t="shared" si="13"/>
        <v>1.5</v>
      </c>
      <c r="Q16" s="413">
        <f t="shared" si="3"/>
        <v>2.71</v>
      </c>
      <c r="R16" s="414">
        <f t="shared" si="4"/>
        <v>84.36287362349239</v>
      </c>
      <c r="S16" s="422">
        <f t="shared" si="5"/>
        <v>71.11</v>
      </c>
      <c r="T16" s="423">
        <v>247.2</v>
      </c>
    </row>
    <row r="17" spans="1:20" s="8" customFormat="1" ht="24.75" customHeight="1">
      <c r="A17" s="17"/>
      <c r="B17" s="504" t="s">
        <v>58</v>
      </c>
      <c r="C17" s="505"/>
      <c r="D17" s="418">
        <f t="shared" si="10"/>
        <v>74982</v>
      </c>
      <c r="E17" s="419">
        <v>34759</v>
      </c>
      <c r="F17" s="419">
        <v>40223</v>
      </c>
      <c r="G17" s="418">
        <f t="shared" si="11"/>
        <v>74367</v>
      </c>
      <c r="H17" s="419">
        <v>34487</v>
      </c>
      <c r="I17" s="419">
        <v>39880</v>
      </c>
      <c r="J17" s="420">
        <f t="shared" si="14"/>
        <v>-615</v>
      </c>
      <c r="K17" s="409">
        <f t="shared" si="1"/>
        <v>-0.82</v>
      </c>
      <c r="L17" s="421">
        <v>25999</v>
      </c>
      <c r="M17" s="421">
        <v>26275</v>
      </c>
      <c r="N17" s="420">
        <f t="shared" si="12"/>
        <v>276</v>
      </c>
      <c r="O17" s="412">
        <f t="shared" si="2"/>
        <v>1.06</v>
      </c>
      <c r="P17" s="417">
        <f t="shared" si="13"/>
        <v>6.35</v>
      </c>
      <c r="Q17" s="413">
        <f t="shared" si="3"/>
        <v>2.83</v>
      </c>
      <c r="R17" s="414">
        <f t="shared" si="4"/>
        <v>86.47693079237713</v>
      </c>
      <c r="S17" s="422">
        <f t="shared" si="5"/>
        <v>243.03</v>
      </c>
      <c r="T17" s="423">
        <v>306</v>
      </c>
    </row>
    <row r="18" spans="1:20" s="8" customFormat="1" ht="24.75" customHeight="1">
      <c r="A18" s="17"/>
      <c r="B18" s="504" t="s">
        <v>59</v>
      </c>
      <c r="C18" s="505"/>
      <c r="D18" s="418">
        <f t="shared" si="10"/>
        <v>24517</v>
      </c>
      <c r="E18" s="419">
        <v>11566</v>
      </c>
      <c r="F18" s="419">
        <v>12951</v>
      </c>
      <c r="G18" s="418">
        <f t="shared" si="11"/>
        <v>24277</v>
      </c>
      <c r="H18" s="419">
        <v>11440</v>
      </c>
      <c r="I18" s="419">
        <v>12837</v>
      </c>
      <c r="J18" s="420">
        <f t="shared" si="14"/>
        <v>-240</v>
      </c>
      <c r="K18" s="409">
        <f t="shared" si="1"/>
        <v>-0.98</v>
      </c>
      <c r="L18" s="421">
        <v>8117</v>
      </c>
      <c r="M18" s="421">
        <v>8153</v>
      </c>
      <c r="N18" s="420">
        <f t="shared" si="12"/>
        <v>36</v>
      </c>
      <c r="O18" s="412">
        <f t="shared" si="2"/>
        <v>0.44</v>
      </c>
      <c r="P18" s="417">
        <f t="shared" si="13"/>
        <v>2.07</v>
      </c>
      <c r="Q18" s="413">
        <f t="shared" si="3"/>
        <v>2.98</v>
      </c>
      <c r="R18" s="414">
        <f t="shared" si="4"/>
        <v>89.11739502999143</v>
      </c>
      <c r="S18" s="422">
        <f t="shared" si="5"/>
        <v>296.21</v>
      </c>
      <c r="T18" s="423">
        <v>81.96</v>
      </c>
    </row>
    <row r="19" spans="1:20" s="8" customFormat="1" ht="24.75" customHeight="1">
      <c r="A19" s="17"/>
      <c r="B19" s="504" t="s">
        <v>309</v>
      </c>
      <c r="C19" s="505"/>
      <c r="D19" s="418">
        <f t="shared" si="10"/>
        <v>34847</v>
      </c>
      <c r="E19" s="419">
        <v>16573</v>
      </c>
      <c r="F19" s="419">
        <v>18274</v>
      </c>
      <c r="G19" s="418">
        <f t="shared" si="11"/>
        <v>34874</v>
      </c>
      <c r="H19" s="419">
        <v>16590</v>
      </c>
      <c r="I19" s="419">
        <v>18284</v>
      </c>
      <c r="J19" s="420">
        <f t="shared" si="14"/>
        <v>27</v>
      </c>
      <c r="K19" s="409">
        <f t="shared" si="1"/>
        <v>0.08</v>
      </c>
      <c r="L19" s="421">
        <v>10536</v>
      </c>
      <c r="M19" s="421">
        <v>10669</v>
      </c>
      <c r="N19" s="420">
        <f t="shared" si="12"/>
        <v>133</v>
      </c>
      <c r="O19" s="412">
        <f t="shared" si="2"/>
        <v>1.26</v>
      </c>
      <c r="P19" s="417">
        <f t="shared" si="13"/>
        <v>2.98</v>
      </c>
      <c r="Q19" s="413">
        <f t="shared" si="3"/>
        <v>3.27</v>
      </c>
      <c r="R19" s="414">
        <f t="shared" si="4"/>
        <v>90.73506891271057</v>
      </c>
      <c r="S19" s="422">
        <f t="shared" si="5"/>
        <v>538.51</v>
      </c>
      <c r="T19" s="423">
        <v>64.76</v>
      </c>
    </row>
    <row r="20" spans="1:20" s="8" customFormat="1" ht="24.75" customHeight="1">
      <c r="A20" s="17"/>
      <c r="B20" s="504" t="s">
        <v>78</v>
      </c>
      <c r="C20" s="505"/>
      <c r="D20" s="418">
        <f t="shared" si="10"/>
        <v>109450</v>
      </c>
      <c r="E20" s="419">
        <v>53129</v>
      </c>
      <c r="F20" s="419">
        <v>56321</v>
      </c>
      <c r="G20" s="418">
        <f t="shared" si="11"/>
        <v>109880</v>
      </c>
      <c r="H20" s="419">
        <v>53345</v>
      </c>
      <c r="I20" s="419">
        <v>56535</v>
      </c>
      <c r="J20" s="420">
        <f t="shared" si="14"/>
        <v>430</v>
      </c>
      <c r="K20" s="409">
        <f t="shared" si="1"/>
        <v>0.39</v>
      </c>
      <c r="L20" s="421">
        <v>34869</v>
      </c>
      <c r="M20" s="421">
        <v>35660</v>
      </c>
      <c r="N20" s="420">
        <f t="shared" si="12"/>
        <v>791</v>
      </c>
      <c r="O20" s="412">
        <f t="shared" si="2"/>
        <v>2.27</v>
      </c>
      <c r="P20" s="417">
        <f t="shared" si="13"/>
        <v>9.38</v>
      </c>
      <c r="Q20" s="413">
        <f t="shared" si="3"/>
        <v>3.08</v>
      </c>
      <c r="R20" s="414">
        <f t="shared" si="4"/>
        <v>94.35747766870081</v>
      </c>
      <c r="S20" s="422">
        <f t="shared" si="5"/>
        <v>145.5</v>
      </c>
      <c r="T20" s="423">
        <v>755.17</v>
      </c>
    </row>
    <row r="21" spans="1:20" s="8" customFormat="1" ht="24.75" customHeight="1">
      <c r="A21" s="17"/>
      <c r="B21" s="504" t="s">
        <v>79</v>
      </c>
      <c r="C21" s="505"/>
      <c r="D21" s="418">
        <f t="shared" si="10"/>
        <v>47207</v>
      </c>
      <c r="E21" s="419">
        <v>23440</v>
      </c>
      <c r="F21" s="419">
        <v>23767</v>
      </c>
      <c r="G21" s="418">
        <f t="shared" si="11"/>
        <v>47676</v>
      </c>
      <c r="H21" s="419">
        <v>23628</v>
      </c>
      <c r="I21" s="419">
        <v>24048</v>
      </c>
      <c r="J21" s="420">
        <f t="shared" si="14"/>
        <v>469</v>
      </c>
      <c r="K21" s="409">
        <f t="shared" si="1"/>
        <v>0.99</v>
      </c>
      <c r="L21" s="421">
        <v>14844</v>
      </c>
      <c r="M21" s="421">
        <v>15225</v>
      </c>
      <c r="N21" s="420">
        <f t="shared" si="12"/>
        <v>381</v>
      </c>
      <c r="O21" s="412">
        <f t="shared" si="2"/>
        <v>2.57</v>
      </c>
      <c r="P21" s="417">
        <f t="shared" si="13"/>
        <v>4.07</v>
      </c>
      <c r="Q21" s="413">
        <f t="shared" si="3"/>
        <v>3.13</v>
      </c>
      <c r="R21" s="414">
        <f t="shared" si="4"/>
        <v>98.25349301397206</v>
      </c>
      <c r="S21" s="422">
        <f t="shared" si="5"/>
        <v>568.59</v>
      </c>
      <c r="T21" s="423">
        <v>83.85</v>
      </c>
    </row>
    <row r="22" spans="1:20" s="19" customFormat="1" ht="24.75" customHeight="1">
      <c r="A22" s="18"/>
      <c r="B22" s="504" t="s">
        <v>60</v>
      </c>
      <c r="C22" s="505"/>
      <c r="D22" s="420">
        <f aca="true" t="shared" si="15" ref="D22:N22">SUM(D23)</f>
        <v>5677</v>
      </c>
      <c r="E22" s="420">
        <f t="shared" si="15"/>
        <v>2769</v>
      </c>
      <c r="F22" s="420">
        <f t="shared" si="15"/>
        <v>2908</v>
      </c>
      <c r="G22" s="420">
        <f t="shared" si="15"/>
        <v>5799</v>
      </c>
      <c r="H22" s="420">
        <f t="shared" si="15"/>
        <v>2830</v>
      </c>
      <c r="I22" s="420">
        <f t="shared" si="15"/>
        <v>2969</v>
      </c>
      <c r="J22" s="420">
        <f t="shared" si="15"/>
        <v>122</v>
      </c>
      <c r="K22" s="409">
        <f t="shared" si="15"/>
        <v>2.15</v>
      </c>
      <c r="L22" s="420">
        <f t="shared" si="15"/>
        <v>1549</v>
      </c>
      <c r="M22" s="420">
        <f t="shared" si="15"/>
        <v>1605</v>
      </c>
      <c r="N22" s="420">
        <f t="shared" si="15"/>
        <v>56</v>
      </c>
      <c r="O22" s="412">
        <f t="shared" si="2"/>
        <v>3.62</v>
      </c>
      <c r="P22" s="417">
        <f aca="true" t="shared" si="16" ref="P22:P31">ROUND(G22/$G$7*100,2)</f>
        <v>0.49</v>
      </c>
      <c r="Q22" s="413">
        <f t="shared" si="3"/>
        <v>3.61</v>
      </c>
      <c r="R22" s="414">
        <f t="shared" si="4"/>
        <v>95.31828898619064</v>
      </c>
      <c r="S22" s="422">
        <f t="shared" si="5"/>
        <v>392.89</v>
      </c>
      <c r="T22" s="409">
        <f>SUM(T23)</f>
        <v>14.76</v>
      </c>
    </row>
    <row r="23" spans="1:20" s="8" customFormat="1" ht="24.75" customHeight="1">
      <c r="A23" s="20"/>
      <c r="B23" s="21"/>
      <c r="C23" s="22" t="s">
        <v>61</v>
      </c>
      <c r="D23" s="424">
        <f t="shared" si="10"/>
        <v>5677</v>
      </c>
      <c r="E23" s="425">
        <v>2769</v>
      </c>
      <c r="F23" s="425">
        <v>2908</v>
      </c>
      <c r="G23" s="424">
        <f t="shared" si="11"/>
        <v>5799</v>
      </c>
      <c r="H23" s="425">
        <v>2830</v>
      </c>
      <c r="I23" s="425">
        <v>2969</v>
      </c>
      <c r="J23" s="426">
        <f>G23-D23</f>
        <v>122</v>
      </c>
      <c r="K23" s="388">
        <f t="shared" si="1"/>
        <v>2.15</v>
      </c>
      <c r="L23" s="427">
        <v>1549</v>
      </c>
      <c r="M23" s="427">
        <v>1605</v>
      </c>
      <c r="N23" s="426">
        <f t="shared" si="12"/>
        <v>56</v>
      </c>
      <c r="O23" s="428">
        <f t="shared" si="2"/>
        <v>3.62</v>
      </c>
      <c r="P23" s="429">
        <f t="shared" si="16"/>
        <v>0.49</v>
      </c>
      <c r="Q23" s="430">
        <f t="shared" si="3"/>
        <v>3.61</v>
      </c>
      <c r="R23" s="431">
        <f t="shared" si="4"/>
        <v>95.31828898619064</v>
      </c>
      <c r="S23" s="432">
        <f t="shared" si="5"/>
        <v>392.89</v>
      </c>
      <c r="T23" s="433">
        <v>14.76</v>
      </c>
    </row>
    <row r="24" spans="1:20" s="19" customFormat="1" ht="24.75" customHeight="1">
      <c r="A24" s="18"/>
      <c r="B24" s="504" t="s">
        <v>62</v>
      </c>
      <c r="C24" s="505"/>
      <c r="D24" s="420">
        <f aca="true" t="shared" si="17" ref="D24:I24">SUM(D25)</f>
        <v>47977</v>
      </c>
      <c r="E24" s="420">
        <f t="shared" si="17"/>
        <v>25255</v>
      </c>
      <c r="F24" s="420">
        <f t="shared" si="17"/>
        <v>22722</v>
      </c>
      <c r="G24" s="420">
        <f t="shared" si="17"/>
        <v>48421</v>
      </c>
      <c r="H24" s="420">
        <f t="shared" si="17"/>
        <v>25476</v>
      </c>
      <c r="I24" s="420">
        <f t="shared" si="17"/>
        <v>22945</v>
      </c>
      <c r="J24" s="420">
        <f>SUM(J25)</f>
        <v>444</v>
      </c>
      <c r="K24" s="409">
        <f>SUM(K25)</f>
        <v>0.93</v>
      </c>
      <c r="L24" s="420">
        <f>SUM(L25)</f>
        <v>20992</v>
      </c>
      <c r="M24" s="420">
        <f>SUM(M25)</f>
        <v>21387</v>
      </c>
      <c r="N24" s="420">
        <f>SUM(N25)</f>
        <v>395</v>
      </c>
      <c r="O24" s="412">
        <f t="shared" si="2"/>
        <v>1.88</v>
      </c>
      <c r="P24" s="417">
        <f t="shared" si="16"/>
        <v>4.13</v>
      </c>
      <c r="Q24" s="413">
        <f t="shared" si="3"/>
        <v>2.26</v>
      </c>
      <c r="R24" s="414">
        <f t="shared" si="4"/>
        <v>111.03072564828939</v>
      </c>
      <c r="S24" s="422">
        <f t="shared" si="5"/>
        <v>3570.87</v>
      </c>
      <c r="T24" s="409">
        <f>SUM(T25)</f>
        <v>13.56</v>
      </c>
    </row>
    <row r="25" spans="1:20" s="8" customFormat="1" ht="24.75" customHeight="1">
      <c r="A25" s="20"/>
      <c r="B25" s="21"/>
      <c r="C25" s="22" t="s">
        <v>63</v>
      </c>
      <c r="D25" s="424">
        <f t="shared" si="10"/>
        <v>47977</v>
      </c>
      <c r="E25" s="425">
        <v>25255</v>
      </c>
      <c r="F25" s="425">
        <v>22722</v>
      </c>
      <c r="G25" s="424">
        <f t="shared" si="11"/>
        <v>48421</v>
      </c>
      <c r="H25" s="425">
        <v>25476</v>
      </c>
      <c r="I25" s="425">
        <v>22945</v>
      </c>
      <c r="J25" s="426">
        <f>G25-D25</f>
        <v>444</v>
      </c>
      <c r="K25" s="388">
        <f t="shared" si="1"/>
        <v>0.93</v>
      </c>
      <c r="L25" s="427">
        <v>20992</v>
      </c>
      <c r="M25" s="427">
        <v>21387</v>
      </c>
      <c r="N25" s="426">
        <f t="shared" si="12"/>
        <v>395</v>
      </c>
      <c r="O25" s="428">
        <f t="shared" si="2"/>
        <v>1.88</v>
      </c>
      <c r="P25" s="429">
        <f t="shared" si="16"/>
        <v>4.13</v>
      </c>
      <c r="Q25" s="430">
        <f t="shared" si="3"/>
        <v>2.26</v>
      </c>
      <c r="R25" s="431">
        <f t="shared" si="4"/>
        <v>111.03072564828939</v>
      </c>
      <c r="S25" s="432">
        <f t="shared" si="5"/>
        <v>3570.87</v>
      </c>
      <c r="T25" s="433">
        <v>13.56</v>
      </c>
    </row>
    <row r="26" spans="1:20" s="19" customFormat="1" ht="24.75" customHeight="1">
      <c r="A26" s="18"/>
      <c r="B26" s="504" t="s">
        <v>64</v>
      </c>
      <c r="C26" s="505"/>
      <c r="D26" s="418">
        <f aca="true" t="shared" si="18" ref="D26:I26">SUM(D27:D28)</f>
        <v>62608</v>
      </c>
      <c r="E26" s="418">
        <f t="shared" si="18"/>
        <v>30373</v>
      </c>
      <c r="F26" s="418">
        <f t="shared" si="18"/>
        <v>32235</v>
      </c>
      <c r="G26" s="418">
        <f t="shared" si="18"/>
        <v>62722</v>
      </c>
      <c r="H26" s="418">
        <f t="shared" si="18"/>
        <v>30433</v>
      </c>
      <c r="I26" s="418">
        <f t="shared" si="18"/>
        <v>32289</v>
      </c>
      <c r="J26" s="418">
        <f>SUM(J27:J28)</f>
        <v>114</v>
      </c>
      <c r="K26" s="409">
        <f t="shared" si="1"/>
        <v>0.18</v>
      </c>
      <c r="L26" s="418">
        <f>SUM(L27:L28)</f>
        <v>20517</v>
      </c>
      <c r="M26" s="418">
        <f>SUM(M27:M28)</f>
        <v>20768</v>
      </c>
      <c r="N26" s="418">
        <f>SUM(N27:N28)</f>
        <v>251</v>
      </c>
      <c r="O26" s="412">
        <f t="shared" si="2"/>
        <v>1.22</v>
      </c>
      <c r="P26" s="417">
        <f t="shared" si="16"/>
        <v>5.35</v>
      </c>
      <c r="Q26" s="413">
        <f t="shared" si="3"/>
        <v>3.02</v>
      </c>
      <c r="R26" s="414">
        <f t="shared" si="4"/>
        <v>94.25191241599306</v>
      </c>
      <c r="S26" s="422">
        <f t="shared" si="5"/>
        <v>479.45</v>
      </c>
      <c r="T26" s="434">
        <f>SUM(T27:T28)</f>
        <v>130.82</v>
      </c>
    </row>
    <row r="27" spans="1:20" s="8" customFormat="1" ht="24.75" customHeight="1">
      <c r="A27" s="20"/>
      <c r="B27" s="21"/>
      <c r="C27" s="22" t="s">
        <v>65</v>
      </c>
      <c r="D27" s="424">
        <f>SUM(E27:F27)</f>
        <v>35712</v>
      </c>
      <c r="E27" s="425">
        <v>17446</v>
      </c>
      <c r="F27" s="425">
        <v>18266</v>
      </c>
      <c r="G27" s="424">
        <f>SUM(H27:I27)</f>
        <v>35962</v>
      </c>
      <c r="H27" s="425">
        <v>17571</v>
      </c>
      <c r="I27" s="425">
        <v>18391</v>
      </c>
      <c r="J27" s="426">
        <f>G27-D27</f>
        <v>250</v>
      </c>
      <c r="K27" s="388">
        <f t="shared" si="1"/>
        <v>0.7</v>
      </c>
      <c r="L27" s="427">
        <v>11033</v>
      </c>
      <c r="M27" s="427">
        <v>11195</v>
      </c>
      <c r="N27" s="426">
        <f>M27-L27</f>
        <v>162</v>
      </c>
      <c r="O27" s="428">
        <f t="shared" si="2"/>
        <v>1.47</v>
      </c>
      <c r="P27" s="429">
        <f t="shared" si="16"/>
        <v>3.07</v>
      </c>
      <c r="Q27" s="430">
        <f t="shared" si="3"/>
        <v>3.21</v>
      </c>
      <c r="R27" s="431">
        <f t="shared" si="4"/>
        <v>95.54129737371541</v>
      </c>
      <c r="S27" s="432">
        <f t="shared" si="5"/>
        <v>325.62</v>
      </c>
      <c r="T27" s="433">
        <v>110.44</v>
      </c>
    </row>
    <row r="28" spans="1:20" s="8" customFormat="1" ht="24.75" customHeight="1">
      <c r="A28" s="20"/>
      <c r="B28" s="21"/>
      <c r="C28" s="22" t="s">
        <v>66</v>
      </c>
      <c r="D28" s="424">
        <f>SUM(E28:F28)</f>
        <v>26896</v>
      </c>
      <c r="E28" s="425">
        <v>12927</v>
      </c>
      <c r="F28" s="425">
        <v>13969</v>
      </c>
      <c r="G28" s="424">
        <f>SUM(H28:I28)</f>
        <v>26760</v>
      </c>
      <c r="H28" s="425">
        <v>12862</v>
      </c>
      <c r="I28" s="425">
        <v>13898</v>
      </c>
      <c r="J28" s="426">
        <f>G28-D28</f>
        <v>-136</v>
      </c>
      <c r="K28" s="388">
        <f t="shared" si="1"/>
        <v>-0.51</v>
      </c>
      <c r="L28" s="427">
        <v>9484</v>
      </c>
      <c r="M28" s="427">
        <v>9573</v>
      </c>
      <c r="N28" s="426">
        <f>M28-L28</f>
        <v>89</v>
      </c>
      <c r="O28" s="428">
        <f t="shared" si="2"/>
        <v>0.94</v>
      </c>
      <c r="P28" s="429">
        <f t="shared" si="16"/>
        <v>2.28</v>
      </c>
      <c r="Q28" s="430">
        <f t="shared" si="3"/>
        <v>2.8</v>
      </c>
      <c r="R28" s="431">
        <f t="shared" si="4"/>
        <v>92.54569002734206</v>
      </c>
      <c r="S28" s="432">
        <f t="shared" si="5"/>
        <v>1313.05</v>
      </c>
      <c r="T28" s="433">
        <v>20.38</v>
      </c>
    </row>
    <row r="29" spans="1:20" s="19" customFormat="1" ht="24.75" customHeight="1">
      <c r="A29" s="18"/>
      <c r="B29" s="504" t="s">
        <v>67</v>
      </c>
      <c r="C29" s="505"/>
      <c r="D29" s="418">
        <f aca="true" t="shared" si="19" ref="D29:I29">SUM(D30:D31)</f>
        <v>39026</v>
      </c>
      <c r="E29" s="418">
        <f t="shared" si="19"/>
        <v>18500</v>
      </c>
      <c r="F29" s="418">
        <f t="shared" si="19"/>
        <v>20526</v>
      </c>
      <c r="G29" s="418">
        <f t="shared" si="19"/>
        <v>38369</v>
      </c>
      <c r="H29" s="418">
        <f t="shared" si="19"/>
        <v>18127</v>
      </c>
      <c r="I29" s="418">
        <f t="shared" si="19"/>
        <v>20242</v>
      </c>
      <c r="J29" s="420">
        <f>SUM(J30:J31)</f>
        <v>-657</v>
      </c>
      <c r="K29" s="409">
        <f t="shared" si="1"/>
        <v>-1.68</v>
      </c>
      <c r="L29" s="418">
        <f>SUM(L30:L31)</f>
        <v>12511</v>
      </c>
      <c r="M29" s="418">
        <f>SUM(M30:M31)</f>
        <v>12570</v>
      </c>
      <c r="N29" s="418">
        <f>SUM(N30:N31)</f>
        <v>59</v>
      </c>
      <c r="O29" s="412">
        <f t="shared" si="2"/>
        <v>0.47</v>
      </c>
      <c r="P29" s="417">
        <f t="shared" si="16"/>
        <v>3.27</v>
      </c>
      <c r="Q29" s="413">
        <f t="shared" si="3"/>
        <v>3.05</v>
      </c>
      <c r="R29" s="414">
        <f t="shared" si="4"/>
        <v>89.55142772453316</v>
      </c>
      <c r="S29" s="422">
        <f t="shared" si="5"/>
        <v>107.11</v>
      </c>
      <c r="T29" s="434">
        <f>SUM(T30:T31)</f>
        <v>358.23</v>
      </c>
    </row>
    <row r="30" spans="1:20" s="8" customFormat="1" ht="24.75" customHeight="1">
      <c r="A30" s="20"/>
      <c r="B30" s="21"/>
      <c r="C30" s="22" t="s">
        <v>68</v>
      </c>
      <c r="D30" s="424">
        <f>SUM(E30:F30)</f>
        <v>23790</v>
      </c>
      <c r="E30" s="425">
        <v>11326</v>
      </c>
      <c r="F30" s="425">
        <v>12464</v>
      </c>
      <c r="G30" s="424">
        <f>SUM(H30:I30)</f>
        <v>23293</v>
      </c>
      <c r="H30" s="425">
        <v>11044</v>
      </c>
      <c r="I30" s="425">
        <v>12249</v>
      </c>
      <c r="J30" s="426">
        <f>G30-D30</f>
        <v>-497</v>
      </c>
      <c r="K30" s="388">
        <f t="shared" si="1"/>
        <v>-2.09</v>
      </c>
      <c r="L30" s="427">
        <v>7901</v>
      </c>
      <c r="M30" s="427">
        <v>7903</v>
      </c>
      <c r="N30" s="426">
        <f>M30-L30</f>
        <v>2</v>
      </c>
      <c r="O30" s="428">
        <f t="shared" si="2"/>
        <v>0.03</v>
      </c>
      <c r="P30" s="429">
        <f t="shared" si="16"/>
        <v>1.99</v>
      </c>
      <c r="Q30" s="430">
        <f t="shared" si="3"/>
        <v>2.95</v>
      </c>
      <c r="R30" s="431">
        <f t="shared" si="4"/>
        <v>90.16246224181566</v>
      </c>
      <c r="S30" s="432">
        <f t="shared" si="5"/>
        <v>94.48</v>
      </c>
      <c r="T30" s="433">
        <v>246.55</v>
      </c>
    </row>
    <row r="31" spans="1:20" s="190" customFormat="1" ht="24.75" customHeight="1">
      <c r="A31" s="20"/>
      <c r="B31" s="21"/>
      <c r="C31" s="23" t="s">
        <v>80</v>
      </c>
      <c r="D31" s="424">
        <f>SUM(E31:F31)</f>
        <v>15236</v>
      </c>
      <c r="E31" s="425">
        <v>7174</v>
      </c>
      <c r="F31" s="425">
        <v>8062</v>
      </c>
      <c r="G31" s="424">
        <f>SUM(H31:I31)</f>
        <v>15076</v>
      </c>
      <c r="H31" s="425">
        <v>7083</v>
      </c>
      <c r="I31" s="425">
        <v>7993</v>
      </c>
      <c r="J31" s="426">
        <f>G31-D31</f>
        <v>-160</v>
      </c>
      <c r="K31" s="388">
        <f t="shared" si="1"/>
        <v>-1.05</v>
      </c>
      <c r="L31" s="427">
        <v>4610</v>
      </c>
      <c r="M31" s="427">
        <v>4667</v>
      </c>
      <c r="N31" s="426">
        <f>M31-L31</f>
        <v>57</v>
      </c>
      <c r="O31" s="428">
        <f t="shared" si="2"/>
        <v>1.24</v>
      </c>
      <c r="P31" s="429">
        <f t="shared" si="16"/>
        <v>1.29</v>
      </c>
      <c r="Q31" s="430">
        <f t="shared" si="3"/>
        <v>3.23</v>
      </c>
      <c r="R31" s="431">
        <f t="shared" si="4"/>
        <v>88.61503815838859</v>
      </c>
      <c r="S31" s="432">
        <f t="shared" si="5"/>
        <v>134.99</v>
      </c>
      <c r="T31" s="433">
        <v>111.68</v>
      </c>
    </row>
    <row r="32" spans="1:20" s="19" customFormat="1" ht="24.75" customHeight="1">
      <c r="A32" s="18"/>
      <c r="B32" s="504" t="s">
        <v>69</v>
      </c>
      <c r="C32" s="505"/>
      <c r="D32" s="420">
        <f aca="true" t="shared" si="20" ref="D32:I32">SUM(D33)</f>
        <v>18959</v>
      </c>
      <c r="E32" s="420">
        <f t="shared" si="20"/>
        <v>9052</v>
      </c>
      <c r="F32" s="420">
        <f t="shared" si="20"/>
        <v>9907</v>
      </c>
      <c r="G32" s="420">
        <f t="shared" si="20"/>
        <v>18872</v>
      </c>
      <c r="H32" s="420">
        <f t="shared" si="20"/>
        <v>9001</v>
      </c>
      <c r="I32" s="420">
        <f t="shared" si="20"/>
        <v>9871</v>
      </c>
      <c r="J32" s="420">
        <f>SUM(J33)</f>
        <v>-87</v>
      </c>
      <c r="K32" s="409">
        <f>SUM(K33)</f>
        <v>-0.46</v>
      </c>
      <c r="L32" s="420">
        <f>SUM(L33)</f>
        <v>5992</v>
      </c>
      <c r="M32" s="420">
        <f>SUM(M33)</f>
        <v>6067</v>
      </c>
      <c r="N32" s="420">
        <f>SUM(N33)</f>
        <v>75</v>
      </c>
      <c r="O32" s="412">
        <f t="shared" si="2"/>
        <v>1.25</v>
      </c>
      <c r="P32" s="409">
        <f>SUM(P33)</f>
        <v>1.61</v>
      </c>
      <c r="Q32" s="413">
        <f t="shared" si="3"/>
        <v>3.11</v>
      </c>
      <c r="R32" s="414">
        <f t="shared" si="4"/>
        <v>91.18630331273427</v>
      </c>
      <c r="S32" s="422">
        <f t="shared" si="5"/>
        <v>211.19</v>
      </c>
      <c r="T32" s="409">
        <f>SUM(T33)</f>
        <v>89.36</v>
      </c>
    </row>
    <row r="33" spans="1:20" s="8" customFormat="1" ht="24.75" customHeight="1">
      <c r="A33" s="20"/>
      <c r="B33" s="21"/>
      <c r="C33" s="22" t="s">
        <v>81</v>
      </c>
      <c r="D33" s="424">
        <f>SUM(E33:F33)</f>
        <v>18959</v>
      </c>
      <c r="E33" s="425">
        <v>9052</v>
      </c>
      <c r="F33" s="425">
        <v>9907</v>
      </c>
      <c r="G33" s="424">
        <f>SUM(H33:I33)</f>
        <v>18872</v>
      </c>
      <c r="H33" s="425">
        <v>9001</v>
      </c>
      <c r="I33" s="425">
        <v>9871</v>
      </c>
      <c r="J33" s="426">
        <f>G33-D33</f>
        <v>-87</v>
      </c>
      <c r="K33" s="388">
        <f t="shared" si="1"/>
        <v>-0.46</v>
      </c>
      <c r="L33" s="427">
        <v>5992</v>
      </c>
      <c r="M33" s="427">
        <v>6067</v>
      </c>
      <c r="N33" s="426">
        <f>M33-L33</f>
        <v>75</v>
      </c>
      <c r="O33" s="428">
        <f t="shared" si="2"/>
        <v>1.25</v>
      </c>
      <c r="P33" s="429">
        <f>ROUND(G33/$G$7*100,2)</f>
        <v>1.61</v>
      </c>
      <c r="Q33" s="430">
        <f t="shared" si="3"/>
        <v>3.11</v>
      </c>
      <c r="R33" s="431">
        <f t="shared" si="4"/>
        <v>91.18630331273427</v>
      </c>
      <c r="S33" s="432">
        <f t="shared" si="5"/>
        <v>211.19</v>
      </c>
      <c r="T33" s="433">
        <v>89.36</v>
      </c>
    </row>
    <row r="34" spans="1:20" s="19" customFormat="1" ht="24.75" customHeight="1">
      <c r="A34" s="18"/>
      <c r="B34" s="504" t="s">
        <v>82</v>
      </c>
      <c r="C34" s="505"/>
      <c r="D34" s="418">
        <f aca="true" t="shared" si="21" ref="D34:I34">SUM(D35:D36)</f>
        <v>32341</v>
      </c>
      <c r="E34" s="418">
        <f t="shared" si="21"/>
        <v>15082</v>
      </c>
      <c r="F34" s="418">
        <f t="shared" si="21"/>
        <v>17259</v>
      </c>
      <c r="G34" s="418">
        <f t="shared" si="21"/>
        <v>31676</v>
      </c>
      <c r="H34" s="418">
        <f t="shared" si="21"/>
        <v>14829</v>
      </c>
      <c r="I34" s="418">
        <f t="shared" si="21"/>
        <v>16847</v>
      </c>
      <c r="J34" s="420">
        <f>SUM(J35:J36)</f>
        <v>-665</v>
      </c>
      <c r="K34" s="409">
        <f t="shared" si="1"/>
        <v>-2.06</v>
      </c>
      <c r="L34" s="418">
        <f>SUM(L35:L36)</f>
        <v>11410</v>
      </c>
      <c r="M34" s="418">
        <f>SUM(M35:M36)</f>
        <v>11477</v>
      </c>
      <c r="N34" s="418">
        <f>SUM(N35:N36)</f>
        <v>67</v>
      </c>
      <c r="O34" s="412">
        <f t="shared" si="2"/>
        <v>0.59</v>
      </c>
      <c r="P34" s="417">
        <f>ROUND(G34/$G$7*100,2)</f>
        <v>2.7</v>
      </c>
      <c r="Q34" s="413">
        <f t="shared" si="3"/>
        <v>2.76</v>
      </c>
      <c r="R34" s="414">
        <f t="shared" si="4"/>
        <v>88.02160622069212</v>
      </c>
      <c r="S34" s="422">
        <f t="shared" si="5"/>
        <v>69.36</v>
      </c>
      <c r="T34" s="434">
        <f>SUM(T35:T36)</f>
        <v>456.7</v>
      </c>
    </row>
    <row r="35" spans="1:20" s="8" customFormat="1" ht="24.75" customHeight="1">
      <c r="A35" s="20"/>
      <c r="B35" s="21"/>
      <c r="C35" s="22" t="s">
        <v>70</v>
      </c>
      <c r="D35" s="424">
        <v>10549</v>
      </c>
      <c r="E35" s="425">
        <v>4991</v>
      </c>
      <c r="F35" s="425">
        <v>5558</v>
      </c>
      <c r="G35" s="424">
        <f>SUM(H35:I35)</f>
        <v>10378</v>
      </c>
      <c r="H35" s="425">
        <v>4947</v>
      </c>
      <c r="I35" s="425">
        <v>5431</v>
      </c>
      <c r="J35" s="426">
        <f>G35-D35</f>
        <v>-171</v>
      </c>
      <c r="K35" s="388">
        <f t="shared" si="1"/>
        <v>-1.62</v>
      </c>
      <c r="L35" s="427">
        <v>3744</v>
      </c>
      <c r="M35" s="427">
        <v>3761</v>
      </c>
      <c r="N35" s="426">
        <f>M35-L35</f>
        <v>17</v>
      </c>
      <c r="O35" s="428">
        <f t="shared" si="2"/>
        <v>0.45</v>
      </c>
      <c r="P35" s="429">
        <f>ROUND(G35/$G$7*100,2)</f>
        <v>0.89</v>
      </c>
      <c r="Q35" s="430">
        <f t="shared" si="3"/>
        <v>2.76</v>
      </c>
      <c r="R35" s="431">
        <f t="shared" si="4"/>
        <v>91.08819738538023</v>
      </c>
      <c r="S35" s="432">
        <f t="shared" si="5"/>
        <v>56.64</v>
      </c>
      <c r="T35" s="433">
        <v>183.24</v>
      </c>
    </row>
    <row r="36" spans="1:20" s="8" customFormat="1" ht="24.75" customHeight="1">
      <c r="A36" s="20"/>
      <c r="B36" s="21"/>
      <c r="C36" s="22" t="s">
        <v>83</v>
      </c>
      <c r="D36" s="424">
        <f>SUM(E36:F36)</f>
        <v>21792</v>
      </c>
      <c r="E36" s="425">
        <v>10091</v>
      </c>
      <c r="F36" s="425">
        <v>11701</v>
      </c>
      <c r="G36" s="424">
        <f>SUM(H36:I36)</f>
        <v>21298</v>
      </c>
      <c r="H36" s="425">
        <v>9882</v>
      </c>
      <c r="I36" s="425">
        <v>11416</v>
      </c>
      <c r="J36" s="426">
        <f>G36-D36</f>
        <v>-494</v>
      </c>
      <c r="K36" s="388">
        <f t="shared" si="1"/>
        <v>-2.27</v>
      </c>
      <c r="L36" s="427">
        <v>7666</v>
      </c>
      <c r="M36" s="427">
        <v>7716</v>
      </c>
      <c r="N36" s="426">
        <f>M36-L36</f>
        <v>50</v>
      </c>
      <c r="O36" s="428">
        <f t="shared" si="2"/>
        <v>0.65</v>
      </c>
      <c r="P36" s="429">
        <f>ROUND(G36/$G$7*100,2)</f>
        <v>1.82</v>
      </c>
      <c r="Q36" s="430">
        <f t="shared" si="3"/>
        <v>2.76</v>
      </c>
      <c r="R36" s="431">
        <f t="shared" si="4"/>
        <v>86.56271899088998</v>
      </c>
      <c r="S36" s="432">
        <f t="shared" si="5"/>
        <v>77.88</v>
      </c>
      <c r="T36" s="433">
        <v>273.46</v>
      </c>
    </row>
    <row r="37" spans="1:20" s="8" customFormat="1" ht="24.75" customHeight="1">
      <c r="A37" s="24"/>
      <c r="B37" s="25"/>
      <c r="C37" s="26"/>
      <c r="D37" s="27"/>
      <c r="E37" s="348"/>
      <c r="F37" s="348"/>
      <c r="G37" s="27"/>
      <c r="H37" s="348"/>
      <c r="I37" s="348"/>
      <c r="J37" s="28"/>
      <c r="K37" s="29"/>
      <c r="L37" s="28"/>
      <c r="M37" s="349"/>
      <c r="N37" s="28"/>
      <c r="O37" s="30"/>
      <c r="P37" s="31"/>
      <c r="Q37" s="30"/>
      <c r="R37" s="32"/>
      <c r="S37" s="33"/>
      <c r="T37" s="29"/>
    </row>
    <row r="38" spans="1:20" s="190" customFormat="1" ht="24.75" customHeight="1">
      <c r="A38" s="511" t="s">
        <v>324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34"/>
      <c r="Q38" s="35"/>
      <c r="R38" s="35"/>
      <c r="S38" s="341"/>
      <c r="T38" s="341"/>
    </row>
    <row r="39" spans="1:20" s="190" customFormat="1" ht="24.75" customHeight="1">
      <c r="A39" s="224" t="s">
        <v>71</v>
      </c>
      <c r="B39" s="350"/>
      <c r="C39" s="350"/>
      <c r="D39" s="350"/>
      <c r="E39" s="350"/>
      <c r="F39" s="350"/>
      <c r="G39" s="350"/>
      <c r="H39" s="350"/>
      <c r="I39" s="351"/>
      <c r="J39" s="350"/>
      <c r="K39" s="350"/>
      <c r="L39" s="350"/>
      <c r="M39" s="35"/>
      <c r="N39" s="35"/>
      <c r="O39" s="35"/>
      <c r="P39" s="34"/>
      <c r="Q39" s="35"/>
      <c r="R39" s="35"/>
      <c r="S39" s="352"/>
      <c r="T39" s="352"/>
    </row>
    <row r="40" spans="1:20" s="190" customFormat="1" ht="24.75" customHeight="1">
      <c r="A40" s="224" t="s">
        <v>72</v>
      </c>
      <c r="B40" s="353"/>
      <c r="C40" s="353"/>
      <c r="D40" s="353"/>
      <c r="E40" s="353"/>
      <c r="F40" s="353"/>
      <c r="G40" s="353"/>
      <c r="H40" s="353"/>
      <c r="I40" s="354"/>
      <c r="J40" s="353"/>
      <c r="K40" s="353"/>
      <c r="L40" s="353"/>
      <c r="M40" s="37"/>
      <c r="N40" s="37"/>
      <c r="O40" s="37"/>
      <c r="P40" s="38"/>
      <c r="Q40" s="37"/>
      <c r="R40" s="37"/>
      <c r="S40" s="352"/>
      <c r="T40" s="352"/>
    </row>
    <row r="41" spans="1:20" s="190" customFormat="1" ht="24.75" customHeight="1">
      <c r="A41" s="355" t="s">
        <v>73</v>
      </c>
      <c r="B41" s="355"/>
      <c r="C41" s="355"/>
      <c r="D41" s="352"/>
      <c r="E41" s="352"/>
      <c r="F41" s="352"/>
      <c r="G41" s="353"/>
      <c r="H41" s="353"/>
      <c r="I41" s="354"/>
      <c r="J41" s="353"/>
      <c r="K41" s="353"/>
      <c r="L41" s="353"/>
      <c r="M41" s="37"/>
      <c r="N41" s="37"/>
      <c r="O41" s="37"/>
      <c r="P41" s="38"/>
      <c r="Q41" s="37"/>
      <c r="R41" s="37"/>
      <c r="S41" s="352"/>
      <c r="T41" s="352"/>
    </row>
    <row r="42" spans="1:20" s="190" customFormat="1" ht="24.75" customHeight="1">
      <c r="A42" s="355"/>
      <c r="B42" s="355"/>
      <c r="C42" s="355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6"/>
      <c r="O42" s="352"/>
      <c r="P42" s="352"/>
      <c r="Q42" s="352"/>
      <c r="R42" s="352"/>
      <c r="S42" s="352"/>
      <c r="T42" s="352"/>
    </row>
  </sheetData>
  <sheetProtection/>
  <mergeCells count="35">
    <mergeCell ref="A38:O38"/>
    <mergeCell ref="B32:C32"/>
    <mergeCell ref="B34:C34"/>
    <mergeCell ref="B22:C22"/>
    <mergeCell ref="B24:C24"/>
    <mergeCell ref="B26:C26"/>
    <mergeCell ref="B29:C29"/>
    <mergeCell ref="S4:S5"/>
    <mergeCell ref="B16:C16"/>
    <mergeCell ref="B17:C17"/>
    <mergeCell ref="B18:C18"/>
    <mergeCell ref="B12:C12"/>
    <mergeCell ref="B13:C13"/>
    <mergeCell ref="B14:C14"/>
    <mergeCell ref="B15:C15"/>
    <mergeCell ref="A7:C7"/>
    <mergeCell ref="D4:F4"/>
    <mergeCell ref="L4:L5"/>
    <mergeCell ref="B21:C21"/>
    <mergeCell ref="B20:C20"/>
    <mergeCell ref="A8:C8"/>
    <mergeCell ref="A9:C9"/>
    <mergeCell ref="A10:C10"/>
    <mergeCell ref="A11:C11"/>
    <mergeCell ref="B19:C19"/>
    <mergeCell ref="A2:T2"/>
    <mergeCell ref="A4:C5"/>
    <mergeCell ref="G4:I4"/>
    <mergeCell ref="J4:K4"/>
    <mergeCell ref="M4:M5"/>
    <mergeCell ref="N4:O4"/>
    <mergeCell ref="P4:P5"/>
    <mergeCell ref="Q4:Q5"/>
    <mergeCell ref="T4:T5"/>
    <mergeCell ref="R4:R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showRowColHeaders="0" zoomScaleSheetLayoutView="50" workbookViewId="0" topLeftCell="R1">
      <selection activeCell="AA1" sqref="AA1"/>
    </sheetView>
  </sheetViews>
  <sheetFormatPr defaultColWidth="10.59765625" defaultRowHeight="15"/>
  <cols>
    <col min="1" max="2" width="2.09765625" style="185" customWidth="1"/>
    <col min="3" max="3" width="10.3984375" style="185" customWidth="1"/>
    <col min="4" max="4" width="12.59765625" style="185" customWidth="1"/>
    <col min="5" max="7" width="9.8984375" style="185" customWidth="1"/>
    <col min="8" max="8" width="12.3984375" style="185" customWidth="1"/>
    <col min="9" max="11" width="9.8984375" style="185" customWidth="1"/>
    <col min="12" max="12" width="12.3984375" style="185" customWidth="1"/>
    <col min="13" max="15" width="9.8984375" style="185" customWidth="1"/>
    <col min="16" max="16" width="13" style="185" customWidth="1"/>
    <col min="17" max="19" width="9.8984375" style="185" customWidth="1"/>
    <col min="20" max="20" width="12.3984375" style="185" customWidth="1"/>
    <col min="21" max="23" width="9.8984375" style="185" customWidth="1"/>
    <col min="24" max="24" width="12.5" style="185" customWidth="1"/>
    <col min="25" max="27" width="9.8984375" style="185" customWidth="1"/>
    <col min="28" max="16384" width="10.59765625" style="185" customWidth="1"/>
  </cols>
  <sheetData>
    <row r="1" spans="1:27" s="183" customFormat="1" ht="19.5" customHeight="1">
      <c r="A1" s="39" t="s">
        <v>300</v>
      </c>
      <c r="H1" s="217"/>
      <c r="I1" s="217"/>
      <c r="J1" s="217"/>
      <c r="K1" s="217"/>
      <c r="L1" s="217"/>
      <c r="M1" s="217"/>
      <c r="N1" s="217"/>
      <c r="O1" s="217"/>
      <c r="P1" s="217"/>
      <c r="Q1" s="217"/>
      <c r="AA1" s="42" t="s">
        <v>301</v>
      </c>
    </row>
    <row r="2" spans="1:27" s="183" customFormat="1" ht="38.25" customHeight="1">
      <c r="A2" s="39"/>
      <c r="H2" s="217"/>
      <c r="I2" s="217"/>
      <c r="J2" s="217"/>
      <c r="K2" s="217"/>
      <c r="L2" s="217"/>
      <c r="M2" s="217"/>
      <c r="N2" s="217"/>
      <c r="O2" s="217"/>
      <c r="P2" s="217"/>
      <c r="Q2" s="217"/>
      <c r="AA2" s="42"/>
    </row>
    <row r="3" spans="1:29" ht="19.5" customHeight="1">
      <c r="A3" s="517" t="s">
        <v>302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C3" s="183"/>
    </row>
    <row r="4" spans="1:27" ht="15.75" customHeight="1" thickBot="1">
      <c r="A4" s="43"/>
      <c r="B4" s="43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252"/>
      <c r="U4" s="319"/>
      <c r="V4" s="319"/>
      <c r="W4" s="319"/>
      <c r="X4" s="252"/>
      <c r="Y4" s="319"/>
      <c r="Z4" s="319"/>
      <c r="AA4" s="319"/>
    </row>
    <row r="5" spans="1:27" ht="24" customHeight="1">
      <c r="A5" s="518" t="s">
        <v>303</v>
      </c>
      <c r="B5" s="519"/>
      <c r="C5" s="520"/>
      <c r="D5" s="514" t="s">
        <v>84</v>
      </c>
      <c r="E5" s="523"/>
      <c r="F5" s="523"/>
      <c r="G5" s="524"/>
      <c r="H5" s="514" t="s">
        <v>85</v>
      </c>
      <c r="I5" s="523"/>
      <c r="J5" s="523"/>
      <c r="K5" s="524"/>
      <c r="L5" s="514" t="s">
        <v>86</v>
      </c>
      <c r="M5" s="523"/>
      <c r="N5" s="523"/>
      <c r="O5" s="524"/>
      <c r="P5" s="514" t="s">
        <v>87</v>
      </c>
      <c r="Q5" s="523"/>
      <c r="R5" s="523"/>
      <c r="S5" s="524"/>
      <c r="T5" s="514" t="s">
        <v>88</v>
      </c>
      <c r="U5" s="515"/>
      <c r="V5" s="515"/>
      <c r="W5" s="515"/>
      <c r="X5" s="514" t="s">
        <v>304</v>
      </c>
      <c r="Y5" s="515"/>
      <c r="Z5" s="515"/>
      <c r="AA5" s="515"/>
    </row>
    <row r="6" spans="1:29" ht="24" customHeight="1">
      <c r="A6" s="521"/>
      <c r="B6" s="521"/>
      <c r="C6" s="522"/>
      <c r="D6" s="330" t="s">
        <v>305</v>
      </c>
      <c r="E6" s="330" t="s">
        <v>306</v>
      </c>
      <c r="F6" s="330" t="s">
        <v>307</v>
      </c>
      <c r="G6" s="330" t="s">
        <v>308</v>
      </c>
      <c r="H6" s="330" t="s">
        <v>305</v>
      </c>
      <c r="I6" s="330" t="s">
        <v>306</v>
      </c>
      <c r="J6" s="330" t="s">
        <v>307</v>
      </c>
      <c r="K6" s="330" t="s">
        <v>308</v>
      </c>
      <c r="L6" s="330" t="s">
        <v>305</v>
      </c>
      <c r="M6" s="330" t="s">
        <v>306</v>
      </c>
      <c r="N6" s="330" t="s">
        <v>307</v>
      </c>
      <c r="O6" s="330" t="s">
        <v>308</v>
      </c>
      <c r="P6" s="330" t="s">
        <v>305</v>
      </c>
      <c r="Q6" s="330" t="s">
        <v>306</v>
      </c>
      <c r="R6" s="330" t="s">
        <v>307</v>
      </c>
      <c r="S6" s="330" t="s">
        <v>308</v>
      </c>
      <c r="T6" s="330" t="s">
        <v>305</v>
      </c>
      <c r="U6" s="330" t="s">
        <v>306</v>
      </c>
      <c r="V6" s="330" t="s">
        <v>307</v>
      </c>
      <c r="W6" s="331" t="s">
        <v>308</v>
      </c>
      <c r="X6" s="332" t="s">
        <v>305</v>
      </c>
      <c r="Y6" s="330" t="s">
        <v>306</v>
      </c>
      <c r="Z6" s="330" t="s">
        <v>307</v>
      </c>
      <c r="AA6" s="331" t="s">
        <v>308</v>
      </c>
      <c r="AC6" s="183"/>
    </row>
    <row r="7" spans="1:29" ht="18" customHeight="1">
      <c r="A7" s="45"/>
      <c r="B7" s="45"/>
      <c r="C7" s="46"/>
      <c r="D7" s="47" t="s">
        <v>45</v>
      </c>
      <c r="E7" s="47" t="s">
        <v>46</v>
      </c>
      <c r="F7" s="47" t="s">
        <v>89</v>
      </c>
      <c r="G7" s="47" t="s">
        <v>46</v>
      </c>
      <c r="H7" s="47" t="s">
        <v>45</v>
      </c>
      <c r="I7" s="47" t="s">
        <v>46</v>
      </c>
      <c r="J7" s="47" t="s">
        <v>89</v>
      </c>
      <c r="K7" s="47" t="s">
        <v>46</v>
      </c>
      <c r="L7" s="47" t="s">
        <v>45</v>
      </c>
      <c r="M7" s="47" t="s">
        <v>46</v>
      </c>
      <c r="N7" s="47" t="s">
        <v>89</v>
      </c>
      <c r="O7" s="47" t="s">
        <v>46</v>
      </c>
      <c r="P7" s="47" t="s">
        <v>45</v>
      </c>
      <c r="Q7" s="47" t="s">
        <v>46</v>
      </c>
      <c r="R7" s="47" t="s">
        <v>89</v>
      </c>
      <c r="S7" s="47" t="s">
        <v>46</v>
      </c>
      <c r="T7" s="47" t="s">
        <v>45</v>
      </c>
      <c r="U7" s="47" t="s">
        <v>46</v>
      </c>
      <c r="V7" s="47" t="s">
        <v>89</v>
      </c>
      <c r="W7" s="47" t="s">
        <v>46</v>
      </c>
      <c r="X7" s="47" t="s">
        <v>45</v>
      </c>
      <c r="Y7" s="47" t="s">
        <v>46</v>
      </c>
      <c r="Z7" s="47" t="s">
        <v>89</v>
      </c>
      <c r="AA7" s="47" t="s">
        <v>46</v>
      </c>
      <c r="AC7" s="183"/>
    </row>
    <row r="8" spans="1:29" s="7" customFormat="1" ht="21" customHeight="1">
      <c r="A8" s="45"/>
      <c r="B8" s="45"/>
      <c r="C8" s="46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C8" s="40"/>
    </row>
    <row r="9" spans="1:29" ht="21" customHeight="1">
      <c r="A9" s="512" t="s">
        <v>48</v>
      </c>
      <c r="B9" s="516"/>
      <c r="C9" s="513"/>
      <c r="D9" s="49">
        <f>SUM(D17:D26,D28,D31,D34,D38,D42,D45)</f>
        <v>1119304</v>
      </c>
      <c r="E9" s="50">
        <v>4.62</v>
      </c>
      <c r="F9" s="49">
        <f>SUM(F17:F26,F28,F31,F34,F38,F42,F45)</f>
        <v>322071</v>
      </c>
      <c r="G9" s="50">
        <v>10.99</v>
      </c>
      <c r="H9" s="49">
        <f>SUM(H17:H26,H28,H31,H34,H38,H42,H45)</f>
        <v>1152325</v>
      </c>
      <c r="I9" s="50">
        <v>3</v>
      </c>
      <c r="J9" s="49">
        <f>SUM(J17:J26,J28,J31,J34,J38,J42,J45)</f>
        <v>338066</v>
      </c>
      <c r="K9" s="50">
        <v>5</v>
      </c>
      <c r="L9" s="49">
        <f>SUM(L17:L26,L28,L31,L34,L38,L42,L45)</f>
        <v>1164628</v>
      </c>
      <c r="M9" s="435">
        <f>ROUND((L9-H9)/L9*100,2)</f>
        <v>1.06</v>
      </c>
      <c r="N9" s="49">
        <f>SUM(N17:N26,N28,N31,N34,N38,N42,N45)</f>
        <v>361157</v>
      </c>
      <c r="O9" s="50">
        <v>6.8</v>
      </c>
      <c r="P9" s="49">
        <f>SUM(P17:P26,P28,P31,P34,P38,P42,P45)</f>
        <v>1180068</v>
      </c>
      <c r="Q9" s="435">
        <f>ROUND((P9-L9)/P9*100,2)</f>
        <v>1.31</v>
      </c>
      <c r="R9" s="49">
        <f>SUM(R17:R26,R28,R31,R34,R38,R42,R45)</f>
        <v>390212</v>
      </c>
      <c r="S9" s="50">
        <v>8</v>
      </c>
      <c r="T9" s="49">
        <f>SUM(T17:T26,T28,T31,T34,T38,T42,T45)</f>
        <v>1180977</v>
      </c>
      <c r="U9" s="435">
        <f>ROUND((T9-P9)/T9*100,2)</f>
        <v>0.08</v>
      </c>
      <c r="V9" s="49">
        <f>SUM(V17:V26,V28,V31,V34,V38,V42,V45)</f>
        <v>411341</v>
      </c>
      <c r="W9" s="50">
        <v>5.4</v>
      </c>
      <c r="X9" s="49">
        <f>SUM(X17:X26,X28,X31,X34,X38,X42,X45)</f>
        <v>1174026</v>
      </c>
      <c r="Y9" s="435">
        <f>ROUND((X9-T9)/X9*100,2)</f>
        <v>-0.59</v>
      </c>
      <c r="Z9" s="49">
        <f>SUM(Z17:Z26,Z28,Z31,Z34,Z38,Z42,Z45)</f>
        <v>424585</v>
      </c>
      <c r="AA9" s="50">
        <v>3.2</v>
      </c>
      <c r="AC9" s="183"/>
    </row>
    <row r="10" spans="1:29" ht="21" customHeight="1">
      <c r="A10" s="51"/>
      <c r="B10" s="52"/>
      <c r="C10" s="53"/>
      <c r="D10" s="49"/>
      <c r="E10" s="50"/>
      <c r="F10" s="49"/>
      <c r="G10" s="50"/>
      <c r="H10" s="49"/>
      <c r="I10" s="50"/>
      <c r="J10" s="49"/>
      <c r="K10" s="50"/>
      <c r="L10" s="49"/>
      <c r="M10" s="50"/>
      <c r="N10" s="49"/>
      <c r="O10" s="50"/>
      <c r="P10" s="49"/>
      <c r="Q10" s="50"/>
      <c r="R10" s="49"/>
      <c r="S10" s="50"/>
      <c r="T10" s="49"/>
      <c r="U10" s="50"/>
      <c r="V10" s="49"/>
      <c r="W10" s="50"/>
      <c r="X10" s="49"/>
      <c r="Y10" s="50"/>
      <c r="Z10" s="49"/>
      <c r="AA10" s="50"/>
      <c r="AC10" s="183"/>
    </row>
    <row r="11" spans="1:29" ht="21" customHeight="1">
      <c r="A11" s="512" t="s">
        <v>49</v>
      </c>
      <c r="B11" s="516"/>
      <c r="C11" s="513"/>
      <c r="D11" s="49">
        <f>SUM(D17:D26)</f>
        <v>910735</v>
      </c>
      <c r="E11" s="50">
        <v>4.49</v>
      </c>
      <c r="F11" s="49">
        <f>SUM(F17:F26)</f>
        <v>265153</v>
      </c>
      <c r="G11" s="50">
        <v>10.47</v>
      </c>
      <c r="H11" s="49">
        <f>SUM(H17:H26)</f>
        <v>939826</v>
      </c>
      <c r="I11" s="50">
        <v>3.2</v>
      </c>
      <c r="J11" s="49">
        <f>SUM(J17:J26)</f>
        <v>278601</v>
      </c>
      <c r="K11" s="50">
        <v>5.1</v>
      </c>
      <c r="L11" s="49">
        <f>SUM(L17:L26)</f>
        <v>952141</v>
      </c>
      <c r="M11" s="435">
        <f>ROUND((L11-H11)/L11*100,2)</f>
        <v>1.29</v>
      </c>
      <c r="N11" s="49">
        <f>SUM(N17:N26)</f>
        <v>297490</v>
      </c>
      <c r="O11" s="50">
        <v>6.8</v>
      </c>
      <c r="P11" s="49">
        <f>SUM(P17:P26)</f>
        <v>966287</v>
      </c>
      <c r="Q11" s="435">
        <f>ROUND((P11-L11)/P11*100,2)</f>
        <v>1.46</v>
      </c>
      <c r="R11" s="49">
        <f>SUM(R17:R26)</f>
        <v>321613</v>
      </c>
      <c r="S11" s="50">
        <v>8.1</v>
      </c>
      <c r="T11" s="49">
        <f>SUM(T17:T26)</f>
        <v>966084</v>
      </c>
      <c r="U11" s="435">
        <f>ROUND((T11-P11)/T11*100,2)</f>
        <v>-0.02</v>
      </c>
      <c r="V11" s="49">
        <f>SUM(V17:V26)</f>
        <v>338455</v>
      </c>
      <c r="W11" s="50">
        <v>5.2</v>
      </c>
      <c r="X11" s="49">
        <f>SUM(X17:X26)</f>
        <v>959916</v>
      </c>
      <c r="Y11" s="435">
        <f>ROUND((X11-T11)/X11*100,2)</f>
        <v>-0.64</v>
      </c>
      <c r="Z11" s="49">
        <f>SUM(Z17:Z26)</f>
        <v>348500</v>
      </c>
      <c r="AA11" s="50">
        <v>3</v>
      </c>
      <c r="AC11" s="183"/>
    </row>
    <row r="12" spans="1:29" ht="21" customHeight="1">
      <c r="A12" s="512" t="s">
        <v>50</v>
      </c>
      <c r="B12" s="516"/>
      <c r="C12" s="513"/>
      <c r="D12" s="49">
        <f>SUM(D28,D31,D34,D38,D42,D45)</f>
        <v>208569</v>
      </c>
      <c r="E12" s="50">
        <v>5.2</v>
      </c>
      <c r="F12" s="49">
        <f>SUM(F28,F31,F34,F38,F42,F45)</f>
        <v>56918</v>
      </c>
      <c r="G12" s="50">
        <v>13.49</v>
      </c>
      <c r="H12" s="49">
        <f>SUM(H28,H31,H34,H38,H42,H45)</f>
        <v>212499</v>
      </c>
      <c r="I12" s="50">
        <v>1.9</v>
      </c>
      <c r="J12" s="49">
        <f>SUM(J28,J31,J34,J38,J42,J45)</f>
        <v>59465</v>
      </c>
      <c r="K12" s="50">
        <v>4.5</v>
      </c>
      <c r="L12" s="49">
        <f>SUM(L28,L31,L34,L38,L42,L45)</f>
        <v>212487</v>
      </c>
      <c r="M12" s="435">
        <f>ROUND((L12-H12)/L12*100,2)</f>
        <v>-0.01</v>
      </c>
      <c r="N12" s="49">
        <f>SUM(N28,N31,N34,N38,N42,N45)</f>
        <v>63667</v>
      </c>
      <c r="O12" s="50">
        <v>7.1</v>
      </c>
      <c r="P12" s="49">
        <f>SUM(P28,P31,P34,P38,P42,P45)</f>
        <v>213781</v>
      </c>
      <c r="Q12" s="435">
        <f>ROUND((P12-L12)/P12*100,2)</f>
        <v>0.61</v>
      </c>
      <c r="R12" s="49">
        <f>SUM(R28,R31,R34,R38,R42,R45)</f>
        <v>68599</v>
      </c>
      <c r="S12" s="50">
        <v>7.7</v>
      </c>
      <c r="T12" s="49">
        <f>SUM(T28,T31,T34,T38,T42,T45)</f>
        <v>214893</v>
      </c>
      <c r="U12" s="435">
        <f>ROUND((T12-P12)/T12*100,2)</f>
        <v>0.52</v>
      </c>
      <c r="V12" s="49">
        <f>SUM(V28,V31,V34,V38,V42,V45)</f>
        <v>72886</v>
      </c>
      <c r="W12" s="50">
        <v>6.2</v>
      </c>
      <c r="X12" s="49">
        <f>SUM(X28,X31,X34,X38,X42,X45)</f>
        <v>214110</v>
      </c>
      <c r="Y12" s="435">
        <f>ROUND((X12-T12)/X12*100,2)</f>
        <v>-0.37</v>
      </c>
      <c r="Z12" s="49">
        <f>SUM(Z28,Z31,Z34,Z38,Z42,Z45)</f>
        <v>76085</v>
      </c>
      <c r="AA12" s="50">
        <v>4.4</v>
      </c>
      <c r="AC12" s="183"/>
    </row>
    <row r="13" spans="1:29" ht="21" customHeight="1">
      <c r="A13" s="52"/>
      <c r="B13" s="52"/>
      <c r="C13" s="53"/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9"/>
      <c r="Y13" s="50"/>
      <c r="Z13" s="49"/>
      <c r="AA13" s="50"/>
      <c r="AC13" s="183"/>
    </row>
    <row r="14" spans="1:29" ht="21" customHeight="1">
      <c r="A14" s="512" t="s">
        <v>51</v>
      </c>
      <c r="B14" s="516"/>
      <c r="C14" s="513"/>
      <c r="D14" s="49">
        <f>SUM(D17,D19,D22,D24,D25,D26,D28,D31,D34)</f>
        <v>832562</v>
      </c>
      <c r="E14" s="50">
        <v>6.84</v>
      </c>
      <c r="F14" s="49">
        <f>SUM(F17,F19,F22,F24,F25,F26,F28,F31,F34)</f>
        <v>246769</v>
      </c>
      <c r="G14" s="50">
        <v>13.9</v>
      </c>
      <c r="H14" s="49">
        <f>SUM(H17,H19,H22,H24,H25,H26,H28,H31,H34)</f>
        <v>871393</v>
      </c>
      <c r="I14" s="50">
        <v>4.7</v>
      </c>
      <c r="J14" s="49">
        <f>SUM(J17,J19,J22,J24,J25,J26,J28,J31,J34)</f>
        <v>262431</v>
      </c>
      <c r="K14" s="50">
        <v>6.3</v>
      </c>
      <c r="L14" s="49">
        <f>SUM(L17,L19,L22,L24,L25,L26,L28,L31,L34)</f>
        <v>897386</v>
      </c>
      <c r="M14" s="50">
        <v>3</v>
      </c>
      <c r="N14" s="49">
        <f>SUM(N17,N19,N22,N24,N25,N26,N28,N31,N34)</f>
        <v>284195</v>
      </c>
      <c r="O14" s="50">
        <v>8.3</v>
      </c>
      <c r="P14" s="49">
        <f>SUM(P17,P19,P22,P24,P25,P26,P28,P31,P34)</f>
        <v>926752</v>
      </c>
      <c r="Q14" s="50">
        <v>3.3</v>
      </c>
      <c r="R14" s="49">
        <f>SUM(R17,R19,R22,R24,R25,R26,R28,R31,R34)</f>
        <v>312750</v>
      </c>
      <c r="S14" s="50">
        <v>10</v>
      </c>
      <c r="T14" s="49">
        <f>SUM(T17,T19,T22,T24,T25,T26,T28,T31,T34)</f>
        <v>941714</v>
      </c>
      <c r="U14" s="435">
        <f>ROUND((T14-P14)/T14*100,2)</f>
        <v>1.59</v>
      </c>
      <c r="V14" s="49">
        <f>SUM(V17,V19,V22,V24,V25,V26,V28,V31,V34)</f>
        <v>333378</v>
      </c>
      <c r="W14" s="50">
        <v>6.6</v>
      </c>
      <c r="X14" s="49">
        <f>SUM(X17,X19,X22,X24,X25,X26,X28,X31,X34)</f>
        <v>946439</v>
      </c>
      <c r="Y14" s="435">
        <f>ROUND((X14-T14)/X14*100,2)</f>
        <v>0.5</v>
      </c>
      <c r="Z14" s="49">
        <f>SUM(Z17,Z19,Z22,Z24,Z25,Z26,Z28,Z31,Z34)</f>
        <v>346698</v>
      </c>
      <c r="AA14" s="50">
        <v>4</v>
      </c>
      <c r="AC14" s="183"/>
    </row>
    <row r="15" spans="1:29" ht="21" customHeight="1">
      <c r="A15" s="512" t="s">
        <v>52</v>
      </c>
      <c r="B15" s="516"/>
      <c r="C15" s="513"/>
      <c r="D15" s="49">
        <f>SUM(D18,D20,D21,D23,D38,D42,D45)</f>
        <v>286742</v>
      </c>
      <c r="E15" s="50">
        <v>-1.34</v>
      </c>
      <c r="F15" s="49">
        <f>SUM(F18,F20,F21,F23,F38,F42,F45)</f>
        <v>75302</v>
      </c>
      <c r="G15" s="50">
        <v>2.4</v>
      </c>
      <c r="H15" s="49">
        <f>SUM(H18,H20,H21,H23,H38,H42,H45)</f>
        <v>280932</v>
      </c>
      <c r="I15" s="50">
        <v>-2</v>
      </c>
      <c r="J15" s="49">
        <f>SUM(J18,J20,J21,J23,J38,J42,J45)</f>
        <v>75635</v>
      </c>
      <c r="K15" s="435">
        <f>ROUND((J15-F15)/J15*100,2)</f>
        <v>0.44</v>
      </c>
      <c r="L15" s="49">
        <f>SUM(L18,L20,L21,L23,L38,L42,L45)</f>
        <v>267242</v>
      </c>
      <c r="M15" s="50">
        <v>-4.9</v>
      </c>
      <c r="N15" s="49">
        <f>SUM(N18,N20,N21,N23,N38,N42,N45)</f>
        <v>76962</v>
      </c>
      <c r="O15" s="50">
        <v>1.8</v>
      </c>
      <c r="P15" s="49">
        <f>SUM(P18,P20,P21,P23,P38,P42,P45)</f>
        <v>253316</v>
      </c>
      <c r="Q15" s="50">
        <v>-5.2</v>
      </c>
      <c r="R15" s="49">
        <f>SUM(R18,R20,R21,R23,R38,R42,R45)</f>
        <v>77462</v>
      </c>
      <c r="S15" s="50">
        <v>0.6</v>
      </c>
      <c r="T15" s="49">
        <f>SUM(T18,T20,T21,T23,T38,T42,T45)</f>
        <v>239263</v>
      </c>
      <c r="U15" s="50">
        <v>-5.5</v>
      </c>
      <c r="V15" s="49">
        <f>SUM(V18,V20,V21,V23,V38,V42,V45)</f>
        <v>77963</v>
      </c>
      <c r="W15" s="435">
        <f>ROUND((V15-R15)/V15*100,2)</f>
        <v>0.64</v>
      </c>
      <c r="X15" s="49">
        <f>SUM(X18,X20,X21,X23,X38,X42,X45)</f>
        <v>227587</v>
      </c>
      <c r="Y15" s="50">
        <v>-4.9</v>
      </c>
      <c r="Z15" s="49">
        <f>SUM(Z18,Z20,Z21,Z23,Z38,Z42,Z45)</f>
        <v>77887</v>
      </c>
      <c r="AA15" s="435">
        <f>ROUND((Z15-V15)/Z15*100,2)</f>
        <v>-0.1</v>
      </c>
      <c r="AC15" s="183"/>
    </row>
    <row r="16" spans="1:29" ht="21" customHeight="1">
      <c r="A16" s="54"/>
      <c r="B16" s="54"/>
      <c r="C16" s="53"/>
      <c r="D16" s="55"/>
      <c r="E16" s="50"/>
      <c r="F16" s="55"/>
      <c r="G16" s="50"/>
      <c r="H16" s="55"/>
      <c r="I16" s="50"/>
      <c r="J16" s="55"/>
      <c r="K16" s="50"/>
      <c r="L16" s="55"/>
      <c r="M16" s="50"/>
      <c r="N16" s="55"/>
      <c r="O16" s="50"/>
      <c r="P16" s="55"/>
      <c r="Q16" s="50"/>
      <c r="R16" s="55"/>
      <c r="S16" s="50"/>
      <c r="T16" s="55"/>
      <c r="U16" s="50"/>
      <c r="V16" s="55"/>
      <c r="W16" s="50"/>
      <c r="X16" s="55"/>
      <c r="Y16" s="50"/>
      <c r="Z16" s="55"/>
      <c r="AA16" s="50"/>
      <c r="AC16" s="183"/>
    </row>
    <row r="17" spans="1:29" ht="21" customHeight="1">
      <c r="A17" s="56"/>
      <c r="B17" s="512" t="s">
        <v>53</v>
      </c>
      <c r="C17" s="513"/>
      <c r="D17" s="49">
        <v>417684</v>
      </c>
      <c r="E17" s="50">
        <v>5.67</v>
      </c>
      <c r="F17" s="49">
        <v>134267</v>
      </c>
      <c r="G17" s="50">
        <v>13.13</v>
      </c>
      <c r="H17" s="49">
        <v>430481</v>
      </c>
      <c r="I17" s="50">
        <v>3.1</v>
      </c>
      <c r="J17" s="49">
        <v>141097</v>
      </c>
      <c r="K17" s="50">
        <v>5.1</v>
      </c>
      <c r="L17" s="49">
        <v>442868</v>
      </c>
      <c r="M17" s="50">
        <v>2.9</v>
      </c>
      <c r="N17" s="49">
        <v>154257</v>
      </c>
      <c r="O17" s="50">
        <v>9.3</v>
      </c>
      <c r="P17" s="49">
        <v>453975</v>
      </c>
      <c r="Q17" s="435">
        <f>ROUND((P17-L17)/P17*100,2)</f>
        <v>2.45</v>
      </c>
      <c r="R17" s="49">
        <v>169151</v>
      </c>
      <c r="S17" s="50">
        <v>9.7</v>
      </c>
      <c r="T17" s="49">
        <v>456438</v>
      </c>
      <c r="U17" s="435">
        <f>ROUND((T17-P17)/T17*100,2)</f>
        <v>0.54</v>
      </c>
      <c r="V17" s="49">
        <v>177686</v>
      </c>
      <c r="W17" s="50">
        <v>5</v>
      </c>
      <c r="X17" s="49">
        <v>454607</v>
      </c>
      <c r="Y17" s="435">
        <f>ROUND((X17-T17)/X17*100,2)</f>
        <v>-0.4</v>
      </c>
      <c r="Z17" s="49">
        <v>181491</v>
      </c>
      <c r="AA17" s="435">
        <f>ROUND((Z17-V17)/Z17*100,2)</f>
        <v>2.1</v>
      </c>
      <c r="AC17" s="183"/>
    </row>
    <row r="18" spans="1:29" ht="21" customHeight="1">
      <c r="A18" s="56"/>
      <c r="B18" s="512" t="s">
        <v>54</v>
      </c>
      <c r="C18" s="513"/>
      <c r="D18" s="49">
        <v>69945</v>
      </c>
      <c r="E18" s="50">
        <v>0.54</v>
      </c>
      <c r="F18" s="49">
        <v>18661</v>
      </c>
      <c r="G18" s="50">
        <v>5.3</v>
      </c>
      <c r="H18" s="49">
        <v>69915</v>
      </c>
      <c r="I18" s="435">
        <f>ROUND((H18-D18)/H18*100,2)</f>
        <v>-0.04</v>
      </c>
      <c r="J18" s="49">
        <v>19063</v>
      </c>
      <c r="K18" s="50">
        <v>2.2</v>
      </c>
      <c r="L18" s="49">
        <v>68692</v>
      </c>
      <c r="M18" s="50">
        <v>-1.7</v>
      </c>
      <c r="N18" s="49">
        <v>19910</v>
      </c>
      <c r="O18" s="50">
        <v>4.4</v>
      </c>
      <c r="P18" s="49">
        <v>67368</v>
      </c>
      <c r="Q18" s="50">
        <v>-1.9</v>
      </c>
      <c r="R18" s="49">
        <v>20799</v>
      </c>
      <c r="S18" s="50">
        <v>4.5</v>
      </c>
      <c r="T18" s="49">
        <v>63963</v>
      </c>
      <c r="U18" s="50">
        <v>-5.1</v>
      </c>
      <c r="V18" s="49">
        <v>21066</v>
      </c>
      <c r="W18" s="435">
        <f>ROUND((V18-R18)/V18*100,2)</f>
        <v>1.27</v>
      </c>
      <c r="X18" s="49">
        <v>61871</v>
      </c>
      <c r="Y18" s="50">
        <v>-3.3</v>
      </c>
      <c r="Z18" s="49">
        <v>21402</v>
      </c>
      <c r="AA18" s="435">
        <f>ROUND((Z18-V18)/Z18*100,2)</f>
        <v>1.57</v>
      </c>
      <c r="AC18" s="183"/>
    </row>
    <row r="19" spans="1:29" ht="21" customHeight="1">
      <c r="A19" s="56"/>
      <c r="B19" s="512" t="s">
        <v>55</v>
      </c>
      <c r="C19" s="513"/>
      <c r="D19" s="49">
        <v>104329</v>
      </c>
      <c r="E19" s="50">
        <v>4.04</v>
      </c>
      <c r="F19" s="49">
        <v>27416</v>
      </c>
      <c r="G19" s="50">
        <v>7.64</v>
      </c>
      <c r="H19" s="49">
        <v>106041</v>
      </c>
      <c r="I19" s="435">
        <f>ROUND((H19-D19)/H19*100,2)</f>
        <v>1.61</v>
      </c>
      <c r="J19" s="49">
        <v>28144</v>
      </c>
      <c r="K19" s="50">
        <v>2.7</v>
      </c>
      <c r="L19" s="49">
        <v>106075</v>
      </c>
      <c r="M19" s="435">
        <f>ROUND((L19-H19)/L19*100,2)</f>
        <v>0.03</v>
      </c>
      <c r="N19" s="49">
        <v>29224</v>
      </c>
      <c r="O19" s="50">
        <v>3.8</v>
      </c>
      <c r="P19" s="49">
        <v>107965</v>
      </c>
      <c r="Q19" s="435">
        <f>ROUND((P19-L19)/P19*100,2)</f>
        <v>1.75</v>
      </c>
      <c r="R19" s="49">
        <v>31778</v>
      </c>
      <c r="S19" s="50">
        <v>8.7</v>
      </c>
      <c r="T19" s="49">
        <v>108622</v>
      </c>
      <c r="U19" s="435">
        <f>ROUND((T19-P19)/T19*100,2)</f>
        <v>0.6</v>
      </c>
      <c r="V19" s="49">
        <v>34306</v>
      </c>
      <c r="W19" s="50">
        <v>8</v>
      </c>
      <c r="X19" s="49">
        <v>109084</v>
      </c>
      <c r="Y19" s="435">
        <f>ROUND((X19-T19)/X19*100,2)</f>
        <v>0.42</v>
      </c>
      <c r="Z19" s="49">
        <v>35901</v>
      </c>
      <c r="AA19" s="50">
        <v>4.6</v>
      </c>
      <c r="AC19" s="183"/>
    </row>
    <row r="20" spans="1:29" ht="21" customHeight="1">
      <c r="A20" s="56"/>
      <c r="B20" s="512" t="s">
        <v>56</v>
      </c>
      <c r="C20" s="513"/>
      <c r="D20" s="49">
        <v>32662</v>
      </c>
      <c r="E20" s="50">
        <v>-1.72</v>
      </c>
      <c r="F20" s="49">
        <v>9123</v>
      </c>
      <c r="G20" s="50">
        <v>1.29</v>
      </c>
      <c r="H20" s="49">
        <v>31843</v>
      </c>
      <c r="I20" s="50">
        <v>-2.5</v>
      </c>
      <c r="J20" s="49">
        <v>9072</v>
      </c>
      <c r="K20" s="435">
        <f>ROUND((J20-F20)/J20*100,2)</f>
        <v>-0.56</v>
      </c>
      <c r="L20" s="49">
        <v>30164</v>
      </c>
      <c r="M20" s="50">
        <v>-5.3</v>
      </c>
      <c r="N20" s="49">
        <v>9063</v>
      </c>
      <c r="O20" s="435">
        <f>ROUND((N20-J20)/N20*100,2)</f>
        <v>-0.1</v>
      </c>
      <c r="P20" s="49">
        <v>28229</v>
      </c>
      <c r="Q20" s="50">
        <v>-6.4</v>
      </c>
      <c r="R20" s="49">
        <v>9040</v>
      </c>
      <c r="S20" s="435">
        <f>ROUND((R20-N20)/R20*100,2)</f>
        <v>-0.25</v>
      </c>
      <c r="T20" s="49">
        <v>26381</v>
      </c>
      <c r="U20" s="50">
        <v>-6.5</v>
      </c>
      <c r="V20" s="49">
        <v>8985</v>
      </c>
      <c r="W20" s="435">
        <f>ROUND((V20-R20)/V20*100,2)</f>
        <v>-0.61</v>
      </c>
      <c r="X20" s="49">
        <v>25301</v>
      </c>
      <c r="Y20" s="50">
        <v>-4.1</v>
      </c>
      <c r="Z20" s="49">
        <v>8826</v>
      </c>
      <c r="AA20" s="435">
        <f>ROUND((Z20-V20)/Z20*100,2)</f>
        <v>-1.8</v>
      </c>
      <c r="AC20" s="183"/>
    </row>
    <row r="21" spans="1:29" ht="21" customHeight="1">
      <c r="A21" s="56"/>
      <c r="B21" s="512" t="s">
        <v>57</v>
      </c>
      <c r="C21" s="513"/>
      <c r="D21" s="49">
        <v>27351</v>
      </c>
      <c r="E21" s="50">
        <v>-3.14</v>
      </c>
      <c r="F21" s="49">
        <v>7237</v>
      </c>
      <c r="G21" s="50">
        <v>-0.71</v>
      </c>
      <c r="H21" s="49">
        <v>25860</v>
      </c>
      <c r="I21" s="50">
        <v>-5.5</v>
      </c>
      <c r="J21" s="49">
        <v>7125</v>
      </c>
      <c r="K21" s="50">
        <v>-1.5</v>
      </c>
      <c r="L21" s="49">
        <v>23471</v>
      </c>
      <c r="M21" s="50">
        <v>-9.2</v>
      </c>
      <c r="N21" s="49">
        <v>7043</v>
      </c>
      <c r="O21" s="435">
        <f>ROUND((N21-J21)/N21*100,2)</f>
        <v>-1.16</v>
      </c>
      <c r="P21" s="49">
        <v>21580</v>
      </c>
      <c r="Q21" s="50">
        <v>-8.1</v>
      </c>
      <c r="R21" s="49">
        <v>6925</v>
      </c>
      <c r="S21" s="435">
        <f>ROUND((R21-N21)/R21*100,2)</f>
        <v>-1.7</v>
      </c>
      <c r="T21" s="49">
        <v>19852</v>
      </c>
      <c r="U21" s="50">
        <v>-8</v>
      </c>
      <c r="V21" s="49">
        <v>6769</v>
      </c>
      <c r="W21" s="435">
        <f>ROUND((V21-R21)/V21*100,2)</f>
        <v>-2.3</v>
      </c>
      <c r="X21" s="49">
        <v>18050</v>
      </c>
      <c r="Y21" s="50">
        <v>-9.1</v>
      </c>
      <c r="Z21" s="49">
        <v>6515</v>
      </c>
      <c r="AA21" s="50">
        <v>-3.8</v>
      </c>
      <c r="AC21" s="183"/>
    </row>
    <row r="22" spans="1:29" ht="21" customHeight="1">
      <c r="A22" s="56"/>
      <c r="B22" s="512" t="s">
        <v>58</v>
      </c>
      <c r="C22" s="513"/>
      <c r="D22" s="49">
        <v>77335</v>
      </c>
      <c r="E22" s="50">
        <v>3.94</v>
      </c>
      <c r="F22" s="49">
        <v>22600</v>
      </c>
      <c r="G22" s="50">
        <v>9.16</v>
      </c>
      <c r="H22" s="49">
        <v>80877</v>
      </c>
      <c r="I22" s="50">
        <v>4.6</v>
      </c>
      <c r="J22" s="49">
        <v>24261</v>
      </c>
      <c r="K22" s="50">
        <v>7.3</v>
      </c>
      <c r="L22" s="49">
        <v>80714</v>
      </c>
      <c r="M22" s="435">
        <f>ROUND((L22-H22)/L22*100,2)</f>
        <v>-0.2</v>
      </c>
      <c r="N22" s="49">
        <v>25064</v>
      </c>
      <c r="O22" s="50">
        <v>3.3</v>
      </c>
      <c r="P22" s="49">
        <v>80333</v>
      </c>
      <c r="Q22" s="435">
        <f>ROUND((P22-L22)/P22*100,2)</f>
        <v>-0.47</v>
      </c>
      <c r="R22" s="49">
        <v>26160</v>
      </c>
      <c r="S22" s="50">
        <v>4.4</v>
      </c>
      <c r="T22" s="49">
        <v>78563</v>
      </c>
      <c r="U22" s="50">
        <v>-2.2</v>
      </c>
      <c r="V22" s="49">
        <v>26264</v>
      </c>
      <c r="W22" s="435">
        <f>ROUND((V22-R22)/V22*100,2)</f>
        <v>0.4</v>
      </c>
      <c r="X22" s="49">
        <v>74982</v>
      </c>
      <c r="Y22" s="50">
        <v>-4.6</v>
      </c>
      <c r="Z22" s="49">
        <v>25999</v>
      </c>
      <c r="AA22" s="435">
        <f>ROUND((Z22-V22)/Z22*100,2)</f>
        <v>-1.02</v>
      </c>
      <c r="AC22" s="183"/>
    </row>
    <row r="23" spans="1:29" ht="21" customHeight="1">
      <c r="A23" s="56"/>
      <c r="B23" s="512" t="s">
        <v>59</v>
      </c>
      <c r="C23" s="513"/>
      <c r="D23" s="49">
        <v>28784</v>
      </c>
      <c r="E23" s="50">
        <v>0.2</v>
      </c>
      <c r="F23" s="49">
        <v>7459</v>
      </c>
      <c r="G23" s="50">
        <v>5.62</v>
      </c>
      <c r="H23" s="49">
        <v>28789</v>
      </c>
      <c r="I23" s="435">
        <f>ROUND((H23-D23)/H23*100,2)</f>
        <v>0.02</v>
      </c>
      <c r="J23" s="49">
        <v>7608</v>
      </c>
      <c r="K23" s="435">
        <f>ROUND((J23-F23)/J23*100,2)</f>
        <v>1.96</v>
      </c>
      <c r="L23" s="49">
        <v>27517</v>
      </c>
      <c r="M23" s="50">
        <v>-4.4</v>
      </c>
      <c r="N23" s="49">
        <v>7677</v>
      </c>
      <c r="O23" s="435">
        <f>ROUND((N23-J23)/N23*100,2)</f>
        <v>0.9</v>
      </c>
      <c r="P23" s="49">
        <v>26502</v>
      </c>
      <c r="Q23" s="50">
        <v>-3.7</v>
      </c>
      <c r="R23" s="49">
        <v>7789</v>
      </c>
      <c r="S23" s="50">
        <v>1.5</v>
      </c>
      <c r="T23" s="49">
        <v>25541</v>
      </c>
      <c r="U23" s="50">
        <v>-3.6</v>
      </c>
      <c r="V23" s="49">
        <v>7973</v>
      </c>
      <c r="W23" s="50">
        <v>2.4</v>
      </c>
      <c r="X23" s="49">
        <v>24517</v>
      </c>
      <c r="Y23" s="50">
        <v>-4</v>
      </c>
      <c r="Z23" s="49">
        <v>8117</v>
      </c>
      <c r="AA23" s="435">
        <f>ROUND((Z23-V23)/Z23*100,2)</f>
        <v>1.77</v>
      </c>
      <c r="AC23" s="183"/>
    </row>
    <row r="24" spans="1:29" ht="21" customHeight="1">
      <c r="A24" s="56"/>
      <c r="B24" s="512" t="s">
        <v>309</v>
      </c>
      <c r="C24" s="513"/>
      <c r="D24" s="49">
        <v>34106</v>
      </c>
      <c r="E24" s="50">
        <v>2.92</v>
      </c>
      <c r="F24" s="49">
        <v>8134</v>
      </c>
      <c r="G24" s="50">
        <v>6.52</v>
      </c>
      <c r="H24" s="49">
        <v>34628</v>
      </c>
      <c r="I24" s="435">
        <f>ROUND((H24-D24)/H24*100,2)</f>
        <v>1.51</v>
      </c>
      <c r="J24" s="49">
        <v>8417</v>
      </c>
      <c r="K24" s="50">
        <v>3.5</v>
      </c>
      <c r="L24" s="49">
        <v>34207</v>
      </c>
      <c r="M24" s="435">
        <f>ROUND((L24-H24)/L24*100,2)</f>
        <v>-1.23</v>
      </c>
      <c r="N24" s="49">
        <v>8642</v>
      </c>
      <c r="O24" s="50">
        <v>2.7</v>
      </c>
      <c r="P24" s="49">
        <v>34722</v>
      </c>
      <c r="Q24" s="435">
        <f>ROUND((P24-L24)/P24*100,2)</f>
        <v>1.48</v>
      </c>
      <c r="R24" s="49">
        <v>9218</v>
      </c>
      <c r="S24" s="50">
        <v>6.7</v>
      </c>
      <c r="T24" s="49">
        <v>34670</v>
      </c>
      <c r="U24" s="50">
        <v>-0.1</v>
      </c>
      <c r="V24" s="49">
        <v>9820</v>
      </c>
      <c r="W24" s="50">
        <v>6.5</v>
      </c>
      <c r="X24" s="49">
        <v>34847</v>
      </c>
      <c r="Y24" s="435">
        <f>ROUND((X24-T24)/X24*100,2)</f>
        <v>0.51</v>
      </c>
      <c r="Z24" s="49">
        <v>10536</v>
      </c>
      <c r="AA24" s="50">
        <v>7.3</v>
      </c>
      <c r="AC24" s="183"/>
    </row>
    <row r="25" spans="1:29" ht="21" customHeight="1">
      <c r="A25" s="56"/>
      <c r="B25" s="512" t="s">
        <v>78</v>
      </c>
      <c r="C25" s="513"/>
      <c r="D25" s="49">
        <v>81286</v>
      </c>
      <c r="E25" s="50">
        <v>10.65</v>
      </c>
      <c r="F25" s="49">
        <v>20872</v>
      </c>
      <c r="G25" s="50">
        <v>15.99</v>
      </c>
      <c r="H25" s="49">
        <v>92331</v>
      </c>
      <c r="I25" s="50">
        <v>13.6</v>
      </c>
      <c r="J25" s="49">
        <v>23896</v>
      </c>
      <c r="K25" s="50">
        <v>14.5</v>
      </c>
      <c r="L25" s="49">
        <v>98499</v>
      </c>
      <c r="M25" s="50">
        <v>6.7</v>
      </c>
      <c r="N25" s="49">
        <v>26229</v>
      </c>
      <c r="O25" s="50">
        <v>9.8</v>
      </c>
      <c r="P25" s="49">
        <v>103580</v>
      </c>
      <c r="Q25" s="50">
        <v>5.2</v>
      </c>
      <c r="R25" s="49">
        <v>29026</v>
      </c>
      <c r="S25" s="50">
        <v>10.7</v>
      </c>
      <c r="T25" s="49">
        <v>106977</v>
      </c>
      <c r="U25" s="50">
        <v>3.3</v>
      </c>
      <c r="V25" s="49">
        <v>32204</v>
      </c>
      <c r="W25" s="50">
        <v>10.9</v>
      </c>
      <c r="X25" s="49">
        <v>109450</v>
      </c>
      <c r="Y25" s="435">
        <f>ROUND((X25-T25)/X25*100,2)</f>
        <v>2.26</v>
      </c>
      <c r="Z25" s="49">
        <v>34869</v>
      </c>
      <c r="AA25" s="50">
        <v>8.3</v>
      </c>
      <c r="AC25" s="183"/>
    </row>
    <row r="26" spans="1:29" ht="21" customHeight="1">
      <c r="A26" s="56"/>
      <c r="B26" s="512" t="s">
        <v>91</v>
      </c>
      <c r="C26" s="513"/>
      <c r="D26" s="49">
        <v>37253</v>
      </c>
      <c r="E26" s="50">
        <v>5.51</v>
      </c>
      <c r="F26" s="49">
        <v>9384</v>
      </c>
      <c r="G26" s="50">
        <v>10.94</v>
      </c>
      <c r="H26" s="49">
        <v>39061</v>
      </c>
      <c r="I26" s="50">
        <v>4.9</v>
      </c>
      <c r="J26" s="49">
        <v>9918</v>
      </c>
      <c r="K26" s="50">
        <v>5.7</v>
      </c>
      <c r="L26" s="49">
        <v>39934</v>
      </c>
      <c r="M26" s="435">
        <f>ROUND((L26-H26)/L26*100,2)</f>
        <v>2.19</v>
      </c>
      <c r="N26" s="49">
        <v>10381</v>
      </c>
      <c r="O26" s="50">
        <v>4.7</v>
      </c>
      <c r="P26" s="49">
        <v>42033</v>
      </c>
      <c r="Q26" s="50">
        <v>5.3</v>
      </c>
      <c r="R26" s="49">
        <v>11727</v>
      </c>
      <c r="S26" s="50">
        <v>13</v>
      </c>
      <c r="T26" s="49">
        <v>45077</v>
      </c>
      <c r="U26" s="50">
        <v>7.2</v>
      </c>
      <c r="V26" s="49">
        <v>13382</v>
      </c>
      <c r="W26" s="50">
        <v>14.1</v>
      </c>
      <c r="X26" s="49">
        <v>47207</v>
      </c>
      <c r="Y26" s="50">
        <v>4.7</v>
      </c>
      <c r="Z26" s="49">
        <v>14844</v>
      </c>
      <c r="AA26" s="50">
        <v>10.9</v>
      </c>
      <c r="AC26" s="183"/>
    </row>
    <row r="27" spans="1:29" ht="21" customHeight="1">
      <c r="A27" s="56"/>
      <c r="B27" s="51"/>
      <c r="C27" s="57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49"/>
      <c r="Y27" s="50"/>
      <c r="Z27" s="49"/>
      <c r="AA27" s="50"/>
      <c r="AC27" s="183"/>
    </row>
    <row r="28" spans="1:29" ht="21" customHeight="1">
      <c r="A28" s="326"/>
      <c r="B28" s="512" t="s">
        <v>60</v>
      </c>
      <c r="C28" s="513"/>
      <c r="D28" s="49">
        <f aca="true" t="shared" si="0" ref="D28:AA28">SUM(D29)</f>
        <v>4256</v>
      </c>
      <c r="E28" s="91">
        <f t="shared" si="0"/>
        <v>-0.26</v>
      </c>
      <c r="F28" s="49">
        <f t="shared" si="0"/>
        <v>945</v>
      </c>
      <c r="G28" s="91">
        <f t="shared" si="0"/>
        <v>3.05</v>
      </c>
      <c r="H28" s="49">
        <f t="shared" si="0"/>
        <v>4271</v>
      </c>
      <c r="I28" s="91">
        <f t="shared" si="0"/>
        <v>0.35</v>
      </c>
      <c r="J28" s="49">
        <f t="shared" si="0"/>
        <v>945</v>
      </c>
      <c r="K28" s="91">
        <f t="shared" si="0"/>
        <v>0</v>
      </c>
      <c r="L28" s="49">
        <f t="shared" si="0"/>
        <v>4554</v>
      </c>
      <c r="M28" s="91">
        <f t="shared" si="0"/>
        <v>6.6</v>
      </c>
      <c r="N28" s="49">
        <f t="shared" si="0"/>
        <v>1010</v>
      </c>
      <c r="O28" s="91">
        <f t="shared" si="0"/>
        <v>6.9</v>
      </c>
      <c r="P28" s="49">
        <f t="shared" si="0"/>
        <v>4514</v>
      </c>
      <c r="Q28" s="91">
        <f t="shared" si="0"/>
        <v>-0.9</v>
      </c>
      <c r="R28" s="49">
        <f t="shared" si="0"/>
        <v>1066</v>
      </c>
      <c r="S28" s="91">
        <f t="shared" si="0"/>
        <v>5.5</v>
      </c>
      <c r="T28" s="49">
        <f t="shared" si="0"/>
        <v>4922</v>
      </c>
      <c r="U28" s="91">
        <f t="shared" si="0"/>
        <v>9</v>
      </c>
      <c r="V28" s="49">
        <f t="shared" si="0"/>
        <v>1241</v>
      </c>
      <c r="W28" s="91">
        <f t="shared" si="0"/>
        <v>16.4</v>
      </c>
      <c r="X28" s="49">
        <f t="shared" si="0"/>
        <v>5677</v>
      </c>
      <c r="Y28" s="91">
        <f t="shared" si="0"/>
        <v>15.3</v>
      </c>
      <c r="Z28" s="49">
        <f t="shared" si="0"/>
        <v>1549</v>
      </c>
      <c r="AA28" s="91">
        <f t="shared" si="0"/>
        <v>24.8</v>
      </c>
      <c r="AC28" s="183"/>
    </row>
    <row r="29" spans="1:29" ht="21" customHeight="1">
      <c r="A29" s="326"/>
      <c r="B29" s="252"/>
      <c r="C29" s="270" t="s">
        <v>61</v>
      </c>
      <c r="D29" s="436">
        <v>4256</v>
      </c>
      <c r="E29" s="437">
        <v>-0.26</v>
      </c>
      <c r="F29" s="436">
        <v>945</v>
      </c>
      <c r="G29" s="437">
        <v>3.05</v>
      </c>
      <c r="H29" s="436">
        <v>4271</v>
      </c>
      <c r="I29" s="438">
        <f>ROUND((H29-D29)/H29*100,2)</f>
        <v>0.35</v>
      </c>
      <c r="J29" s="436">
        <v>945</v>
      </c>
      <c r="K29" s="438">
        <f>ROUND((J29-F29)/J29*100,2)</f>
        <v>0</v>
      </c>
      <c r="L29" s="436">
        <v>4554</v>
      </c>
      <c r="M29" s="437">
        <v>6.6</v>
      </c>
      <c r="N29" s="436">
        <v>1010</v>
      </c>
      <c r="O29" s="437">
        <v>6.9</v>
      </c>
      <c r="P29" s="436">
        <v>4514</v>
      </c>
      <c r="Q29" s="437">
        <v>-0.9</v>
      </c>
      <c r="R29" s="436">
        <v>1066</v>
      </c>
      <c r="S29" s="437">
        <v>5.5</v>
      </c>
      <c r="T29" s="436">
        <v>4922</v>
      </c>
      <c r="U29" s="437">
        <v>9</v>
      </c>
      <c r="V29" s="436">
        <v>1241</v>
      </c>
      <c r="W29" s="437">
        <v>16.4</v>
      </c>
      <c r="X29" s="436">
        <v>5677</v>
      </c>
      <c r="Y29" s="437">
        <v>15.3</v>
      </c>
      <c r="Z29" s="436">
        <v>1549</v>
      </c>
      <c r="AA29" s="437">
        <v>24.8</v>
      </c>
      <c r="AC29" s="183"/>
    </row>
    <row r="30" spans="1:29" ht="21" customHeight="1">
      <c r="A30" s="326"/>
      <c r="B30" s="252"/>
      <c r="C30" s="270"/>
      <c r="D30" s="436"/>
      <c r="E30" s="437"/>
      <c r="F30" s="436"/>
      <c r="G30" s="437"/>
      <c r="H30" s="436"/>
      <c r="I30" s="437"/>
      <c r="J30" s="436"/>
      <c r="K30" s="437"/>
      <c r="L30" s="436"/>
      <c r="M30" s="437"/>
      <c r="N30" s="436"/>
      <c r="O30" s="437"/>
      <c r="P30" s="436"/>
      <c r="Q30" s="437"/>
      <c r="R30" s="436"/>
      <c r="S30" s="437"/>
      <c r="T30" s="436"/>
      <c r="U30" s="437"/>
      <c r="V30" s="436"/>
      <c r="W30" s="437"/>
      <c r="X30" s="436"/>
      <c r="Y30" s="437"/>
      <c r="Z30" s="436"/>
      <c r="AA30" s="437"/>
      <c r="AC30" s="183"/>
    </row>
    <row r="31" spans="1:29" ht="21" customHeight="1">
      <c r="A31" s="326"/>
      <c r="B31" s="512" t="s">
        <v>62</v>
      </c>
      <c r="C31" s="513"/>
      <c r="D31" s="49">
        <f aca="true" t="shared" si="1" ref="D31:R31">SUM(D32)</f>
        <v>31817</v>
      </c>
      <c r="E31" s="91">
        <f t="shared" si="1"/>
        <v>33.96</v>
      </c>
      <c r="F31" s="49">
        <f t="shared" si="1"/>
        <v>11188</v>
      </c>
      <c r="G31" s="91">
        <f t="shared" si="1"/>
        <v>60.82</v>
      </c>
      <c r="H31" s="49">
        <f t="shared" si="1"/>
        <v>36080</v>
      </c>
      <c r="I31" s="91">
        <f t="shared" si="1"/>
        <v>13.4</v>
      </c>
      <c r="J31" s="49">
        <f t="shared" si="1"/>
        <v>12680</v>
      </c>
      <c r="K31" s="91">
        <f t="shared" si="1"/>
        <v>13.3</v>
      </c>
      <c r="L31" s="49">
        <f t="shared" si="1"/>
        <v>39769</v>
      </c>
      <c r="M31" s="91">
        <f t="shared" si="1"/>
        <v>10.2</v>
      </c>
      <c r="N31" s="49">
        <f t="shared" si="1"/>
        <v>14835</v>
      </c>
      <c r="O31" s="91">
        <f t="shared" si="1"/>
        <v>17</v>
      </c>
      <c r="P31" s="49">
        <f t="shared" si="1"/>
        <v>42945</v>
      </c>
      <c r="Q31" s="91">
        <f t="shared" si="1"/>
        <v>8</v>
      </c>
      <c r="R31" s="49">
        <f t="shared" si="1"/>
        <v>17422</v>
      </c>
      <c r="S31" s="50">
        <v>17.4</v>
      </c>
      <c r="T31" s="49">
        <f>SUM(T32)</f>
        <v>45581</v>
      </c>
      <c r="U31" s="91">
        <f>SUM(U32)</f>
        <v>6.1</v>
      </c>
      <c r="V31" s="49">
        <f>SUM(V32)</f>
        <v>19217</v>
      </c>
      <c r="W31" s="50">
        <v>10.3</v>
      </c>
      <c r="X31" s="49">
        <f>SUM(X32)</f>
        <v>47977</v>
      </c>
      <c r="Y31" s="91">
        <f>SUM(Y32)</f>
        <v>5.3</v>
      </c>
      <c r="Z31" s="49">
        <f>SUM(Z32)</f>
        <v>20992</v>
      </c>
      <c r="AA31" s="91">
        <f>SUM(AA32)</f>
        <v>9.2</v>
      </c>
      <c r="AC31" s="183"/>
    </row>
    <row r="32" spans="1:29" ht="21" customHeight="1">
      <c r="A32" s="326"/>
      <c r="B32" s="252"/>
      <c r="C32" s="270" t="s">
        <v>63</v>
      </c>
      <c r="D32" s="436">
        <v>31817</v>
      </c>
      <c r="E32" s="437">
        <v>33.96</v>
      </c>
      <c r="F32" s="436">
        <v>11188</v>
      </c>
      <c r="G32" s="437">
        <v>60.82</v>
      </c>
      <c r="H32" s="436">
        <v>36080</v>
      </c>
      <c r="I32" s="437">
        <v>13.4</v>
      </c>
      <c r="J32" s="436">
        <v>12680</v>
      </c>
      <c r="K32" s="437">
        <v>13.3</v>
      </c>
      <c r="L32" s="436">
        <v>39769</v>
      </c>
      <c r="M32" s="437">
        <v>10.2</v>
      </c>
      <c r="N32" s="436">
        <v>14835</v>
      </c>
      <c r="O32" s="437">
        <v>17</v>
      </c>
      <c r="P32" s="436">
        <v>42945</v>
      </c>
      <c r="Q32" s="437">
        <v>8</v>
      </c>
      <c r="R32" s="436">
        <v>17422</v>
      </c>
      <c r="S32" s="437">
        <v>17.4</v>
      </c>
      <c r="T32" s="436">
        <v>45581</v>
      </c>
      <c r="U32" s="437">
        <v>6.1</v>
      </c>
      <c r="V32" s="436">
        <v>19217</v>
      </c>
      <c r="W32" s="437">
        <v>10.3</v>
      </c>
      <c r="X32" s="436">
        <v>47977</v>
      </c>
      <c r="Y32" s="437">
        <v>5.3</v>
      </c>
      <c r="Z32" s="436">
        <v>20992</v>
      </c>
      <c r="AA32" s="437">
        <v>9.2</v>
      </c>
      <c r="AC32" s="183"/>
    </row>
    <row r="33" spans="1:29" ht="21" customHeight="1">
      <c r="A33" s="326"/>
      <c r="B33" s="252"/>
      <c r="C33" s="270"/>
      <c r="D33" s="436"/>
      <c r="E33" s="437"/>
      <c r="F33" s="436"/>
      <c r="G33" s="437"/>
      <c r="H33" s="436"/>
      <c r="I33" s="437"/>
      <c r="J33" s="436"/>
      <c r="K33" s="437"/>
      <c r="L33" s="436"/>
      <c r="M33" s="437"/>
      <c r="N33" s="436"/>
      <c r="O33" s="437"/>
      <c r="P33" s="436"/>
      <c r="Q33" s="437"/>
      <c r="R33" s="436"/>
      <c r="S33" s="437"/>
      <c r="T33" s="436"/>
      <c r="U33" s="437"/>
      <c r="V33" s="436"/>
      <c r="W33" s="437"/>
      <c r="X33" s="436"/>
      <c r="Y33" s="437"/>
      <c r="Z33" s="436"/>
      <c r="AA33" s="437"/>
      <c r="AC33" s="183"/>
    </row>
    <row r="34" spans="1:44" s="7" customFormat="1" ht="21" customHeight="1">
      <c r="A34" s="326"/>
      <c r="B34" s="512" t="s">
        <v>64</v>
      </c>
      <c r="C34" s="513"/>
      <c r="D34" s="49">
        <f>SUM(D35:D36)</f>
        <v>44496</v>
      </c>
      <c r="E34" s="50">
        <v>13.04</v>
      </c>
      <c r="F34" s="49">
        <f>SUM(F35:F36)</f>
        <v>11963</v>
      </c>
      <c r="G34" s="50">
        <v>21.77</v>
      </c>
      <c r="H34" s="49">
        <f>SUM(H35:H36)</f>
        <v>47623</v>
      </c>
      <c r="I34" s="50">
        <v>7</v>
      </c>
      <c r="J34" s="49">
        <f>SUM(J35:J36)</f>
        <v>13073</v>
      </c>
      <c r="K34" s="50">
        <v>9.3</v>
      </c>
      <c r="L34" s="49">
        <f>SUM(L35:L36)</f>
        <v>50766</v>
      </c>
      <c r="M34" s="50">
        <v>6.6</v>
      </c>
      <c r="N34" s="49">
        <f>SUM(N35:N36)</f>
        <v>14553</v>
      </c>
      <c r="O34" s="50">
        <v>11.3</v>
      </c>
      <c r="P34" s="49">
        <f>SUM(P35:P36)</f>
        <v>56685</v>
      </c>
      <c r="Q34" s="50">
        <v>11.7</v>
      </c>
      <c r="R34" s="49">
        <f>SUM(R35:R36)</f>
        <v>17202</v>
      </c>
      <c r="S34" s="50">
        <v>18.2</v>
      </c>
      <c r="T34" s="49">
        <f>SUM(T35:T36)</f>
        <v>60864</v>
      </c>
      <c r="U34" s="50">
        <v>7.4</v>
      </c>
      <c r="V34" s="49">
        <f>SUM(V35:V36)</f>
        <v>19258</v>
      </c>
      <c r="W34" s="50">
        <v>12</v>
      </c>
      <c r="X34" s="49">
        <f>SUM(X35:X36)</f>
        <v>62608</v>
      </c>
      <c r="Y34" s="50">
        <v>2.9</v>
      </c>
      <c r="Z34" s="49">
        <f>SUM(Z35:Z36)</f>
        <v>20517</v>
      </c>
      <c r="AA34" s="50">
        <v>6.5</v>
      </c>
      <c r="AB34" s="61"/>
      <c r="AC34" s="40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</row>
    <row r="35" spans="1:29" ht="21" customHeight="1">
      <c r="A35" s="58"/>
      <c r="B35" s="44"/>
      <c r="C35" s="59" t="s">
        <v>65</v>
      </c>
      <c r="D35" s="436">
        <v>23682</v>
      </c>
      <c r="E35" s="437">
        <v>5.28</v>
      </c>
      <c r="F35" s="436">
        <v>5766</v>
      </c>
      <c r="G35" s="437">
        <v>9.74</v>
      </c>
      <c r="H35" s="436">
        <v>24591</v>
      </c>
      <c r="I35" s="437">
        <v>3.8</v>
      </c>
      <c r="J35" s="436">
        <v>6064</v>
      </c>
      <c r="K35" s="437">
        <v>5.2</v>
      </c>
      <c r="L35" s="436">
        <v>26078</v>
      </c>
      <c r="M35" s="437">
        <v>6</v>
      </c>
      <c r="N35" s="436">
        <v>6838</v>
      </c>
      <c r="O35" s="437">
        <v>12.8</v>
      </c>
      <c r="P35" s="436">
        <v>30318</v>
      </c>
      <c r="Q35" s="437">
        <v>16.3</v>
      </c>
      <c r="R35" s="436">
        <v>8502</v>
      </c>
      <c r="S35" s="437">
        <v>24.3</v>
      </c>
      <c r="T35" s="436">
        <v>34304</v>
      </c>
      <c r="U35" s="437">
        <v>13.1</v>
      </c>
      <c r="V35" s="436">
        <v>10133</v>
      </c>
      <c r="W35" s="437">
        <v>19.2</v>
      </c>
      <c r="X35" s="436">
        <v>35712</v>
      </c>
      <c r="Y35" s="437">
        <v>4.1</v>
      </c>
      <c r="Z35" s="436">
        <v>11033</v>
      </c>
      <c r="AA35" s="437">
        <v>8.9</v>
      </c>
      <c r="AC35" s="183"/>
    </row>
    <row r="36" spans="1:29" ht="21" customHeight="1">
      <c r="A36" s="326"/>
      <c r="B36" s="252"/>
      <c r="C36" s="270" t="s">
        <v>66</v>
      </c>
      <c r="D36" s="436">
        <v>20814</v>
      </c>
      <c r="E36" s="437">
        <v>23.38</v>
      </c>
      <c r="F36" s="436">
        <v>6197</v>
      </c>
      <c r="G36" s="437">
        <v>35.6</v>
      </c>
      <c r="H36" s="436">
        <v>23032</v>
      </c>
      <c r="I36" s="437">
        <v>10.7</v>
      </c>
      <c r="J36" s="436">
        <v>7009</v>
      </c>
      <c r="K36" s="437">
        <v>13.1</v>
      </c>
      <c r="L36" s="436">
        <v>24688</v>
      </c>
      <c r="M36" s="437">
        <v>7.2</v>
      </c>
      <c r="N36" s="436">
        <v>7715</v>
      </c>
      <c r="O36" s="437">
        <v>10.1</v>
      </c>
      <c r="P36" s="436">
        <v>26367</v>
      </c>
      <c r="Q36" s="437">
        <v>6.8</v>
      </c>
      <c r="R36" s="436">
        <v>8700</v>
      </c>
      <c r="S36" s="437">
        <v>12.8</v>
      </c>
      <c r="T36" s="436">
        <v>26560</v>
      </c>
      <c r="U36" s="437">
        <v>0.7</v>
      </c>
      <c r="V36" s="436">
        <v>9125</v>
      </c>
      <c r="W36" s="437">
        <v>4.9</v>
      </c>
      <c r="X36" s="436">
        <v>26896</v>
      </c>
      <c r="Y36" s="438">
        <f>ROUND((X36-T36)/X36*100,2)</f>
        <v>1.25</v>
      </c>
      <c r="Z36" s="436">
        <v>9484</v>
      </c>
      <c r="AA36" s="437">
        <v>3.9</v>
      </c>
      <c r="AC36" s="183"/>
    </row>
    <row r="37" spans="1:29" ht="21" customHeight="1">
      <c r="A37" s="326"/>
      <c r="B37" s="62"/>
      <c r="C37" s="63"/>
      <c r="D37" s="436"/>
      <c r="E37" s="437"/>
      <c r="F37" s="436"/>
      <c r="G37" s="437"/>
      <c r="H37" s="436"/>
      <c r="I37" s="437"/>
      <c r="J37" s="436"/>
      <c r="K37" s="437"/>
      <c r="L37" s="436"/>
      <c r="M37" s="437"/>
      <c r="N37" s="436"/>
      <c r="O37" s="437"/>
      <c r="P37" s="436"/>
      <c r="Q37" s="437"/>
      <c r="R37" s="436"/>
      <c r="S37" s="437"/>
      <c r="T37" s="436"/>
      <c r="U37" s="437"/>
      <c r="V37" s="436"/>
      <c r="W37" s="437"/>
      <c r="X37" s="436"/>
      <c r="Y37" s="437"/>
      <c r="Z37" s="436"/>
      <c r="AA37" s="437"/>
      <c r="AC37" s="183"/>
    </row>
    <row r="38" spans="1:29" ht="21" customHeight="1">
      <c r="A38" s="326"/>
      <c r="B38" s="512" t="s">
        <v>67</v>
      </c>
      <c r="C38" s="513"/>
      <c r="D38" s="49">
        <f>SUM(D39:D40)</f>
        <v>47751</v>
      </c>
      <c r="E38" s="50">
        <v>-0.54</v>
      </c>
      <c r="F38" s="49">
        <f>SUM(F39:F40)</f>
        <v>11751</v>
      </c>
      <c r="G38" s="50">
        <v>2.23</v>
      </c>
      <c r="H38" s="49">
        <f>SUM(H39:H40)</f>
        <v>47134</v>
      </c>
      <c r="I38" s="435">
        <f>ROUND((H38-D38)/H38*100,2)</f>
        <v>-1.31</v>
      </c>
      <c r="J38" s="49">
        <f>SUM(J39:J40)</f>
        <v>11803</v>
      </c>
      <c r="K38" s="435">
        <f>ROUND((J38-F38)/J38*100,2)</f>
        <v>0.44</v>
      </c>
      <c r="L38" s="49">
        <f>SUM(L39:L40)</f>
        <v>45679</v>
      </c>
      <c r="M38" s="50">
        <v>-3.1</v>
      </c>
      <c r="N38" s="49">
        <f>SUM(N39:N40)</f>
        <v>12506</v>
      </c>
      <c r="O38" s="50">
        <v>6</v>
      </c>
      <c r="P38" s="49">
        <f>SUM(P39:P40)</f>
        <v>43374</v>
      </c>
      <c r="Q38" s="50">
        <v>-5</v>
      </c>
      <c r="R38" s="49">
        <f>SUM(R39:R40)</f>
        <v>12398</v>
      </c>
      <c r="S38" s="435">
        <f>ROUND((R38-N38)/R38*100,2)</f>
        <v>-0.87</v>
      </c>
      <c r="T38" s="49">
        <f>SUM(T39:T40)</f>
        <v>41287</v>
      </c>
      <c r="U38" s="50">
        <v>-4.8</v>
      </c>
      <c r="V38" s="49">
        <f>SUM(V39:V40)</f>
        <v>12712</v>
      </c>
      <c r="W38" s="435">
        <f>ROUND((V38-R38)/V38*100,2)</f>
        <v>2.47</v>
      </c>
      <c r="X38" s="49">
        <f>SUM(X39:X40)</f>
        <v>39026</v>
      </c>
      <c r="Y38" s="50">
        <v>-5.5</v>
      </c>
      <c r="Z38" s="49">
        <f>SUM(Z39:Z40)</f>
        <v>12511</v>
      </c>
      <c r="AA38" s="435">
        <f>ROUND((Z38-V38)/Z38*100,2)</f>
        <v>-1.61</v>
      </c>
      <c r="AC38" s="183"/>
    </row>
    <row r="39" spans="1:29" ht="21" customHeight="1">
      <c r="A39" s="326"/>
      <c r="B39" s="252"/>
      <c r="C39" s="270" t="s">
        <v>68</v>
      </c>
      <c r="D39" s="436">
        <v>30636</v>
      </c>
      <c r="E39" s="437">
        <v>-0.92</v>
      </c>
      <c r="F39" s="436">
        <v>7565</v>
      </c>
      <c r="G39" s="437">
        <v>1.86</v>
      </c>
      <c r="H39" s="436">
        <v>29828</v>
      </c>
      <c r="I39" s="437">
        <v>-2.6</v>
      </c>
      <c r="J39" s="436">
        <v>7556</v>
      </c>
      <c r="K39" s="438">
        <f>ROUND((J39-F39)/J39*100,2)</f>
        <v>-0.12</v>
      </c>
      <c r="L39" s="436">
        <v>28782</v>
      </c>
      <c r="M39" s="437">
        <v>-3.5</v>
      </c>
      <c r="N39" s="436">
        <v>8048</v>
      </c>
      <c r="O39" s="437">
        <v>6.5</v>
      </c>
      <c r="P39" s="436">
        <v>26965</v>
      </c>
      <c r="Q39" s="437">
        <v>-6.3</v>
      </c>
      <c r="R39" s="436">
        <v>7954</v>
      </c>
      <c r="S39" s="438">
        <f>ROUND((R39-N39)/R39*100,2)</f>
        <v>-1.18</v>
      </c>
      <c r="T39" s="436">
        <v>25396</v>
      </c>
      <c r="U39" s="437">
        <v>-5.8</v>
      </c>
      <c r="V39" s="436">
        <v>8142</v>
      </c>
      <c r="W39" s="437">
        <v>2.4</v>
      </c>
      <c r="X39" s="436">
        <v>23790</v>
      </c>
      <c r="Y39" s="437">
        <v>-6.3</v>
      </c>
      <c r="Z39" s="436">
        <v>7901</v>
      </c>
      <c r="AA39" s="437">
        <v>-3</v>
      </c>
      <c r="AC39" s="183"/>
    </row>
    <row r="40" spans="1:29" ht="21" customHeight="1">
      <c r="A40" s="326"/>
      <c r="B40" s="252"/>
      <c r="C40" s="64" t="s">
        <v>80</v>
      </c>
      <c r="D40" s="436">
        <v>17115</v>
      </c>
      <c r="E40" s="437">
        <v>0.14</v>
      </c>
      <c r="F40" s="436">
        <v>4186</v>
      </c>
      <c r="G40" s="437">
        <v>2.9</v>
      </c>
      <c r="H40" s="436">
        <v>17306</v>
      </c>
      <c r="I40" s="438">
        <f>ROUND((H40-D40)/H40*100,2)</f>
        <v>1.1</v>
      </c>
      <c r="J40" s="436">
        <v>4247</v>
      </c>
      <c r="K40" s="437">
        <v>1.5</v>
      </c>
      <c r="L40" s="436">
        <v>16897</v>
      </c>
      <c r="M40" s="438">
        <f>ROUND((L40-H40)/L40*100,2)</f>
        <v>-2.42</v>
      </c>
      <c r="N40" s="436">
        <v>4458</v>
      </c>
      <c r="O40" s="437">
        <v>5</v>
      </c>
      <c r="P40" s="436">
        <v>16409</v>
      </c>
      <c r="Q40" s="437">
        <v>-2.9</v>
      </c>
      <c r="R40" s="436">
        <v>4444</v>
      </c>
      <c r="S40" s="438">
        <f>ROUND((R40-N40)/R40*100,2)</f>
        <v>-0.32</v>
      </c>
      <c r="T40" s="436">
        <v>15891</v>
      </c>
      <c r="U40" s="437">
        <v>-3.2</v>
      </c>
      <c r="V40" s="436">
        <v>4570</v>
      </c>
      <c r="W40" s="438">
        <f>ROUND((V40-R40)/V40*100,2)</f>
        <v>2.76</v>
      </c>
      <c r="X40" s="436">
        <v>15236</v>
      </c>
      <c r="Y40" s="437">
        <v>-4.1</v>
      </c>
      <c r="Z40" s="436">
        <v>4610</v>
      </c>
      <c r="AA40" s="438">
        <f>ROUND((Z40-V40)/Z40*100,2)</f>
        <v>0.87</v>
      </c>
      <c r="AC40" s="183"/>
    </row>
    <row r="41" spans="1:29" ht="21" customHeight="1">
      <c r="A41" s="326"/>
      <c r="B41" s="252"/>
      <c r="C41" s="270"/>
      <c r="D41" s="436"/>
      <c r="E41" s="437"/>
      <c r="F41" s="436"/>
      <c r="G41" s="437"/>
      <c r="H41" s="436"/>
      <c r="I41" s="437"/>
      <c r="J41" s="436"/>
      <c r="K41" s="437"/>
      <c r="L41" s="436"/>
      <c r="M41" s="437"/>
      <c r="N41" s="436"/>
      <c r="O41" s="437"/>
      <c r="P41" s="436"/>
      <c r="Q41" s="437"/>
      <c r="R41" s="436"/>
      <c r="S41" s="437"/>
      <c r="T41" s="436"/>
      <c r="U41" s="437"/>
      <c r="V41" s="436"/>
      <c r="W41" s="437"/>
      <c r="X41" s="436"/>
      <c r="Y41" s="437"/>
      <c r="Z41" s="436"/>
      <c r="AA41" s="437"/>
      <c r="AC41" s="183"/>
    </row>
    <row r="42" spans="1:29" ht="21" customHeight="1">
      <c r="A42" s="326"/>
      <c r="B42" s="512" t="s">
        <v>69</v>
      </c>
      <c r="C42" s="513"/>
      <c r="D42" s="49">
        <f>SUM(D43)</f>
        <v>22475</v>
      </c>
      <c r="E42" s="91">
        <f>SUM(E43)</f>
        <v>-0.72</v>
      </c>
      <c r="F42" s="49">
        <f>SUM(F43)</f>
        <v>5523</v>
      </c>
      <c r="G42" s="91">
        <f>SUM(G43)</f>
        <v>2.43</v>
      </c>
      <c r="H42" s="49">
        <f>SUM(H43)</f>
        <v>22058</v>
      </c>
      <c r="I42" s="435">
        <f>ROUND((H42-D42)/H42*100,2)</f>
        <v>-1.89</v>
      </c>
      <c r="J42" s="49">
        <f>SUM(J43)</f>
        <v>5538</v>
      </c>
      <c r="K42" s="435">
        <f>ROUND((J42-F42)/J42*100,2)</f>
        <v>0.27</v>
      </c>
      <c r="L42" s="49">
        <f>SUM(L43)</f>
        <v>20678</v>
      </c>
      <c r="M42" s="91">
        <f>SUM(M43)</f>
        <v>-6.3</v>
      </c>
      <c r="N42" s="49">
        <f>SUM(N43)</f>
        <v>5542</v>
      </c>
      <c r="O42" s="435">
        <f>ROUND((N42-J42)/N42*100,2)</f>
        <v>0.07</v>
      </c>
      <c r="P42" s="49">
        <f>SUM(P43)</f>
        <v>19716</v>
      </c>
      <c r="Q42" s="91">
        <f>SUM(Q43)</f>
        <v>-4.7</v>
      </c>
      <c r="R42" s="49">
        <f>SUM(R43)</f>
        <v>5613</v>
      </c>
      <c r="S42" s="435">
        <f>ROUND((R42-N42)/R42*100,2)</f>
        <v>1.26</v>
      </c>
      <c r="T42" s="49">
        <f>SUM(T43)</f>
        <v>19149</v>
      </c>
      <c r="U42" s="91">
        <f>SUM(U43)</f>
        <v>-2.9</v>
      </c>
      <c r="V42" s="49">
        <f>SUM(V43)</f>
        <v>5755</v>
      </c>
      <c r="W42" s="435">
        <f>ROUND((V42-R42)/V42*100,2)</f>
        <v>2.47</v>
      </c>
      <c r="X42" s="49">
        <f>SUM(X43)</f>
        <v>18959</v>
      </c>
      <c r="Y42" s="435">
        <f>ROUND((X42-T42)/X42*100,2)</f>
        <v>-1</v>
      </c>
      <c r="Z42" s="49">
        <f>SUM(Z43)</f>
        <v>5992</v>
      </c>
      <c r="AA42" s="91">
        <f>SUM(AA43)</f>
        <v>4.1</v>
      </c>
      <c r="AC42" s="183"/>
    </row>
    <row r="43" spans="1:29" ht="21" customHeight="1">
      <c r="A43" s="326"/>
      <c r="B43" s="252"/>
      <c r="C43" s="270" t="s">
        <v>92</v>
      </c>
      <c r="D43" s="436">
        <v>22475</v>
      </c>
      <c r="E43" s="437">
        <v>-0.72</v>
      </c>
      <c r="F43" s="436">
        <v>5523</v>
      </c>
      <c r="G43" s="437">
        <v>2.43</v>
      </c>
      <c r="H43" s="436">
        <v>22058</v>
      </c>
      <c r="I43" s="438">
        <f>ROUND((H43-D43)/H43*100,2)</f>
        <v>-1.89</v>
      </c>
      <c r="J43" s="436">
        <v>5538</v>
      </c>
      <c r="K43" s="438">
        <f>ROUND((J43-F43)/J43*100,2)</f>
        <v>0.27</v>
      </c>
      <c r="L43" s="436">
        <v>20678</v>
      </c>
      <c r="M43" s="437">
        <v>-6.3</v>
      </c>
      <c r="N43" s="436">
        <v>5542</v>
      </c>
      <c r="O43" s="438">
        <f>ROUND((N43-J43)/N43*100,2)</f>
        <v>0.07</v>
      </c>
      <c r="P43" s="436">
        <v>19716</v>
      </c>
      <c r="Q43" s="437">
        <v>-4.7</v>
      </c>
      <c r="R43" s="436">
        <v>5613</v>
      </c>
      <c r="S43" s="438">
        <f>ROUND((R43-N43)/R43*100,2)</f>
        <v>1.26</v>
      </c>
      <c r="T43" s="436">
        <v>19149</v>
      </c>
      <c r="U43" s="437">
        <v>-2.9</v>
      </c>
      <c r="V43" s="436">
        <v>5755</v>
      </c>
      <c r="W43" s="438">
        <f>ROUND((V43-R43)/V43*100,2)</f>
        <v>2.47</v>
      </c>
      <c r="X43" s="436">
        <v>18959</v>
      </c>
      <c r="Y43" s="438">
        <f>ROUND((X43-T43)/X43*100,2)</f>
        <v>-1</v>
      </c>
      <c r="Z43" s="436">
        <v>5992</v>
      </c>
      <c r="AA43" s="437">
        <v>4.1</v>
      </c>
      <c r="AC43" s="183"/>
    </row>
    <row r="44" spans="1:29" ht="21" customHeight="1">
      <c r="A44" s="326"/>
      <c r="B44" s="252"/>
      <c r="C44" s="270"/>
      <c r="D44" s="436"/>
      <c r="E44" s="437"/>
      <c r="F44" s="436"/>
      <c r="G44" s="437"/>
      <c r="H44" s="436"/>
      <c r="I44" s="437"/>
      <c r="J44" s="436"/>
      <c r="K44" s="437"/>
      <c r="L44" s="436"/>
      <c r="M44" s="437"/>
      <c r="N44" s="436"/>
      <c r="O44" s="437"/>
      <c r="P44" s="436"/>
      <c r="Q44" s="437"/>
      <c r="R44" s="436"/>
      <c r="S44" s="437"/>
      <c r="T44" s="436"/>
      <c r="U44" s="437"/>
      <c r="V44" s="436"/>
      <c r="W44" s="437"/>
      <c r="X44" s="436"/>
      <c r="Y44" s="437"/>
      <c r="Z44" s="436"/>
      <c r="AA44" s="437"/>
      <c r="AC44" s="183"/>
    </row>
    <row r="45" spans="1:29" ht="21" customHeight="1">
      <c r="A45" s="326"/>
      <c r="B45" s="512" t="s">
        <v>82</v>
      </c>
      <c r="C45" s="513"/>
      <c r="D45" s="49">
        <f>SUM(D46:D48)</f>
        <v>57774</v>
      </c>
      <c r="E45" s="50">
        <v>-4.06</v>
      </c>
      <c r="F45" s="49">
        <f>SUM(F46:F48)</f>
        <v>15548</v>
      </c>
      <c r="G45" s="50">
        <v>-0.13</v>
      </c>
      <c r="H45" s="49">
        <f>SUM(H46:H48)</f>
        <v>55333</v>
      </c>
      <c r="I45" s="50">
        <v>-4.2</v>
      </c>
      <c r="J45" s="49">
        <f>SUM(J46:J48)</f>
        <v>15426</v>
      </c>
      <c r="K45" s="435">
        <f>ROUND((J45-F45)/J45*100,2)</f>
        <v>-0.79</v>
      </c>
      <c r="L45" s="49">
        <f>SUM(L46:L48)</f>
        <v>51041</v>
      </c>
      <c r="M45" s="50">
        <v>-7.8</v>
      </c>
      <c r="N45" s="49">
        <f>SUM(N46:N48)</f>
        <v>15221</v>
      </c>
      <c r="O45" s="50">
        <v>-1.3</v>
      </c>
      <c r="P45" s="49">
        <f>SUM(P46:P48)</f>
        <v>46547</v>
      </c>
      <c r="Q45" s="50">
        <v>-8.8</v>
      </c>
      <c r="R45" s="49">
        <f>SUM(R46:R48)</f>
        <v>14898</v>
      </c>
      <c r="S45" s="50">
        <v>-2.1</v>
      </c>
      <c r="T45" s="49">
        <f>SUM(T46:T48)</f>
        <v>43090</v>
      </c>
      <c r="U45" s="50">
        <v>-7.4</v>
      </c>
      <c r="V45" s="49">
        <f>SUM(V46:V48)</f>
        <v>14703</v>
      </c>
      <c r="W45" s="435">
        <f>ROUND((V45-R45)/V45*100,2)</f>
        <v>-1.33</v>
      </c>
      <c r="X45" s="49">
        <f>SUM(X46:X48)</f>
        <v>39863</v>
      </c>
      <c r="Y45" s="50">
        <v>-7.5</v>
      </c>
      <c r="Z45" s="49">
        <f>SUM(Z46:Z48)</f>
        <v>14524</v>
      </c>
      <c r="AA45" s="435">
        <f>ROUND((Z45-V45)/Z45*100,2)</f>
        <v>-1.23</v>
      </c>
      <c r="AC45" s="183"/>
    </row>
    <row r="46" spans="1:29" ht="21" customHeight="1">
      <c r="A46" s="326"/>
      <c r="B46" s="252"/>
      <c r="C46" s="270" t="s">
        <v>70</v>
      </c>
      <c r="D46" s="436">
        <v>14044</v>
      </c>
      <c r="E46" s="437">
        <v>-4.23</v>
      </c>
      <c r="F46" s="436">
        <v>3875</v>
      </c>
      <c r="G46" s="437">
        <v>-0.95</v>
      </c>
      <c r="H46" s="436">
        <v>13565</v>
      </c>
      <c r="I46" s="437">
        <v>-3.4</v>
      </c>
      <c r="J46" s="436">
        <v>3844</v>
      </c>
      <c r="K46" s="438">
        <f>ROUND((J46-F46)/J46*100,2)</f>
        <v>-0.81</v>
      </c>
      <c r="L46" s="436">
        <v>12831</v>
      </c>
      <c r="M46" s="437">
        <v>-5.4</v>
      </c>
      <c r="N46" s="436">
        <v>3817</v>
      </c>
      <c r="O46" s="438">
        <f>ROUND((N46-J46)/N46*100,2)</f>
        <v>-0.71</v>
      </c>
      <c r="P46" s="436">
        <v>12053</v>
      </c>
      <c r="Q46" s="437">
        <v>-6.1</v>
      </c>
      <c r="R46" s="436">
        <v>3794</v>
      </c>
      <c r="S46" s="438">
        <f>ROUND((R46-N46)/R46*100,2)</f>
        <v>-0.61</v>
      </c>
      <c r="T46" s="436">
        <v>11267</v>
      </c>
      <c r="U46" s="437">
        <v>-6.5</v>
      </c>
      <c r="V46" s="436">
        <v>3765</v>
      </c>
      <c r="W46" s="438">
        <f>ROUND((V46-R46)/V46*100,2)</f>
        <v>-0.77</v>
      </c>
      <c r="X46" s="436">
        <v>10549</v>
      </c>
      <c r="Y46" s="437">
        <v>-6.4</v>
      </c>
      <c r="Z46" s="436">
        <v>3744</v>
      </c>
      <c r="AA46" s="438">
        <f>ROUND((Z46-V46)/Z46*100,2)</f>
        <v>-0.56</v>
      </c>
      <c r="AC46" s="183"/>
    </row>
    <row r="47" spans="1:27" ht="21" customHeight="1">
      <c r="A47" s="326"/>
      <c r="B47" s="252"/>
      <c r="C47" s="270" t="s">
        <v>90</v>
      </c>
      <c r="D47" s="436">
        <v>12453</v>
      </c>
      <c r="E47" s="437">
        <v>-8.31</v>
      </c>
      <c r="F47" s="436">
        <v>3578</v>
      </c>
      <c r="G47" s="437">
        <v>-1.08</v>
      </c>
      <c r="H47" s="436">
        <v>11440</v>
      </c>
      <c r="I47" s="437">
        <v>-8.1</v>
      </c>
      <c r="J47" s="436">
        <v>3503</v>
      </c>
      <c r="K47" s="438">
        <f>ROUND((J47-F47)/J47*100,2)</f>
        <v>-2.14</v>
      </c>
      <c r="L47" s="436">
        <v>10145</v>
      </c>
      <c r="M47" s="437">
        <v>-11.3</v>
      </c>
      <c r="N47" s="436">
        <v>3398</v>
      </c>
      <c r="O47" s="437">
        <v>-3</v>
      </c>
      <c r="P47" s="436">
        <v>8904</v>
      </c>
      <c r="Q47" s="437">
        <v>-12.2</v>
      </c>
      <c r="R47" s="436">
        <v>3272</v>
      </c>
      <c r="S47" s="437">
        <v>-3.7</v>
      </c>
      <c r="T47" s="436">
        <v>8150</v>
      </c>
      <c r="U47" s="437">
        <v>-8.5</v>
      </c>
      <c r="V47" s="436">
        <v>3186</v>
      </c>
      <c r="W47" s="437">
        <v>-2.6</v>
      </c>
      <c r="X47" s="436">
        <v>7522</v>
      </c>
      <c r="Y47" s="437">
        <v>-7.7</v>
      </c>
      <c r="Z47" s="436">
        <v>3114</v>
      </c>
      <c r="AA47" s="438">
        <f>ROUND((Z47-V47)/Z47*100,2)</f>
        <v>-2.31</v>
      </c>
    </row>
    <row r="48" spans="1:27" ht="21" customHeight="1">
      <c r="A48" s="326"/>
      <c r="B48" s="252"/>
      <c r="C48" s="270" t="s">
        <v>83</v>
      </c>
      <c r="D48" s="436">
        <v>31277</v>
      </c>
      <c r="E48" s="437">
        <v>-2.18</v>
      </c>
      <c r="F48" s="436">
        <v>8095</v>
      </c>
      <c r="G48" s="437">
        <v>0.68</v>
      </c>
      <c r="H48" s="436">
        <v>30328</v>
      </c>
      <c r="I48" s="437">
        <v>-3</v>
      </c>
      <c r="J48" s="436">
        <v>8079</v>
      </c>
      <c r="K48" s="438">
        <f>ROUND((J48-F48)/J48*100,2)</f>
        <v>-0.2</v>
      </c>
      <c r="L48" s="436">
        <v>28065</v>
      </c>
      <c r="M48" s="437">
        <v>-7.5</v>
      </c>
      <c r="N48" s="436">
        <v>8006</v>
      </c>
      <c r="O48" s="438">
        <f>ROUND((N48-J48)/N48*100,2)</f>
        <v>-0.91</v>
      </c>
      <c r="P48" s="436">
        <v>25590</v>
      </c>
      <c r="Q48" s="437">
        <v>-8.8</v>
      </c>
      <c r="R48" s="436">
        <v>7832</v>
      </c>
      <c r="S48" s="438">
        <f>ROUND((R48-N48)/R48*100,2)</f>
        <v>-2.22</v>
      </c>
      <c r="T48" s="436">
        <v>23673</v>
      </c>
      <c r="U48" s="437">
        <v>-7.5</v>
      </c>
      <c r="V48" s="436">
        <v>7752</v>
      </c>
      <c r="W48" s="438">
        <f>ROUND((V48-R48)/V48*100,2)</f>
        <v>-1.03</v>
      </c>
      <c r="X48" s="436">
        <v>21792</v>
      </c>
      <c r="Y48" s="437">
        <v>-7.9</v>
      </c>
      <c r="Z48" s="436">
        <v>7666</v>
      </c>
      <c r="AA48" s="438">
        <f>ROUND((Z48-V48)/Z48*100,2)</f>
        <v>-1.12</v>
      </c>
    </row>
    <row r="49" spans="1:27" ht="21" customHeight="1">
      <c r="A49" s="252"/>
      <c r="B49" s="252"/>
      <c r="C49" s="270"/>
      <c r="D49" s="60"/>
      <c r="E49" s="65"/>
      <c r="F49" s="60"/>
      <c r="G49" s="65"/>
      <c r="H49" s="60"/>
      <c r="I49" s="65"/>
      <c r="J49" s="60"/>
      <c r="K49" s="65"/>
      <c r="L49" s="60"/>
      <c r="M49" s="65"/>
      <c r="N49" s="60"/>
      <c r="O49" s="65"/>
      <c r="P49" s="60"/>
      <c r="Q49" s="65"/>
      <c r="R49" s="60"/>
      <c r="S49" s="65"/>
      <c r="T49" s="60"/>
      <c r="U49" s="65"/>
      <c r="V49" s="60"/>
      <c r="W49" s="65"/>
      <c r="X49" s="60"/>
      <c r="Y49" s="65"/>
      <c r="Z49" s="60"/>
      <c r="AA49" s="65"/>
    </row>
    <row r="50" spans="1:27" ht="18" customHeight="1">
      <c r="A50" s="289"/>
      <c r="B50" s="333"/>
      <c r="C50" s="333"/>
      <c r="D50" s="334"/>
      <c r="E50" s="335"/>
      <c r="F50" s="334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6"/>
      <c r="V50" s="335"/>
      <c r="W50" s="335"/>
      <c r="X50" s="335"/>
      <c r="Y50" s="335"/>
      <c r="Z50" s="335"/>
      <c r="AA50" s="335"/>
    </row>
    <row r="51" spans="1:27" ht="18" customHeight="1">
      <c r="A51" s="66" t="s">
        <v>93</v>
      </c>
      <c r="B51" s="256"/>
      <c r="C51" s="256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37"/>
      <c r="V51" s="329"/>
      <c r="W51" s="329"/>
      <c r="X51" s="329"/>
      <c r="Y51" s="329"/>
      <c r="Z51" s="329"/>
      <c r="AA51" s="329"/>
    </row>
    <row r="52" spans="1:27" ht="18" customHeight="1">
      <c r="A52" s="66" t="s">
        <v>310</v>
      </c>
      <c r="B52" s="256"/>
      <c r="C52" s="256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37"/>
      <c r="V52" s="329"/>
      <c r="W52" s="329"/>
      <c r="X52" s="329"/>
      <c r="Y52" s="329"/>
      <c r="Z52" s="329"/>
      <c r="AA52" s="329"/>
    </row>
    <row r="53" spans="1:27" ht="18" customHeight="1">
      <c r="A53" s="66" t="s">
        <v>94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</row>
    <row r="54" spans="1:27" ht="18" customHeight="1">
      <c r="A54" s="68" t="s">
        <v>95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</row>
  </sheetData>
  <sheetProtection/>
  <mergeCells count="29">
    <mergeCell ref="A9:C9"/>
    <mergeCell ref="A11:C11"/>
    <mergeCell ref="A12:C12"/>
    <mergeCell ref="A3:AA3"/>
    <mergeCell ref="A5:C6"/>
    <mergeCell ref="D5:G5"/>
    <mergeCell ref="H5:K5"/>
    <mergeCell ref="L5:O5"/>
    <mergeCell ref="P5:S5"/>
    <mergeCell ref="T5:W5"/>
    <mergeCell ref="X5:AA5"/>
    <mergeCell ref="B22:C22"/>
    <mergeCell ref="B23:C23"/>
    <mergeCell ref="A14:C14"/>
    <mergeCell ref="A15:C15"/>
    <mergeCell ref="B17:C17"/>
    <mergeCell ref="B18:C18"/>
    <mergeCell ref="B19:C19"/>
    <mergeCell ref="B20:C20"/>
    <mergeCell ref="B21:C21"/>
    <mergeCell ref="B45:C45"/>
    <mergeCell ref="B28:C28"/>
    <mergeCell ref="B31:C31"/>
    <mergeCell ref="B34:C34"/>
    <mergeCell ref="B38:C38"/>
    <mergeCell ref="B24:C24"/>
    <mergeCell ref="B25:C25"/>
    <mergeCell ref="B26:C26"/>
    <mergeCell ref="B42:C42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52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09765625" style="185" customWidth="1"/>
    <col min="3" max="3" width="9" style="185" customWidth="1"/>
    <col min="4" max="4" width="14.09765625" style="185" bestFit="1" customWidth="1"/>
    <col min="5" max="15" width="10.19921875" style="185" customWidth="1"/>
    <col min="16" max="16" width="11.3984375" style="185" bestFit="1" customWidth="1"/>
    <col min="17" max="21" width="10.19921875" style="185" customWidth="1"/>
    <col min="22" max="24" width="11.3984375" style="185" bestFit="1" customWidth="1"/>
    <col min="25" max="25" width="10.19921875" style="185" customWidth="1"/>
    <col min="26" max="26" width="12.09765625" style="185" bestFit="1" customWidth="1"/>
    <col min="27" max="16384" width="10.59765625" style="185" customWidth="1"/>
  </cols>
  <sheetData>
    <row r="1" spans="1:25" s="183" customFormat="1" ht="19.5" customHeight="1">
      <c r="A1" s="39" t="s">
        <v>274</v>
      </c>
      <c r="Y1" s="42" t="s">
        <v>275</v>
      </c>
    </row>
    <row r="2" spans="1:25" s="183" customFormat="1" ht="37.5" customHeight="1">
      <c r="A2" s="39"/>
      <c r="Y2" s="42"/>
    </row>
    <row r="3" spans="1:25" ht="18" customHeight="1">
      <c r="A3" s="517" t="s">
        <v>276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</row>
    <row r="4" spans="1:25" ht="15" customHeight="1" thickBot="1">
      <c r="A4" s="43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5" spans="1:25" ht="15" customHeight="1">
      <c r="A5" s="525" t="s">
        <v>277</v>
      </c>
      <c r="B5" s="526"/>
      <c r="C5" s="527"/>
      <c r="D5" s="320" t="s">
        <v>278</v>
      </c>
      <c r="E5" s="321" t="s">
        <v>96</v>
      </c>
      <c r="F5" s="320" t="s">
        <v>97</v>
      </c>
      <c r="G5" s="321" t="s">
        <v>279</v>
      </c>
      <c r="H5" s="320" t="s">
        <v>280</v>
      </c>
      <c r="I5" s="321" t="s">
        <v>281</v>
      </c>
      <c r="J5" s="320" t="s">
        <v>282</v>
      </c>
      <c r="K5" s="321" t="s">
        <v>283</v>
      </c>
      <c r="L5" s="320" t="s">
        <v>284</v>
      </c>
      <c r="M5" s="321" t="s">
        <v>285</v>
      </c>
      <c r="N5" s="320" t="s">
        <v>286</v>
      </c>
      <c r="O5" s="321" t="s">
        <v>287</v>
      </c>
      <c r="P5" s="320" t="s">
        <v>288</v>
      </c>
      <c r="Q5" s="321" t="s">
        <v>289</v>
      </c>
      <c r="R5" s="320" t="s">
        <v>290</v>
      </c>
      <c r="S5" s="321" t="s">
        <v>291</v>
      </c>
      <c r="T5" s="320" t="s">
        <v>292</v>
      </c>
      <c r="U5" s="322" t="s">
        <v>293</v>
      </c>
      <c r="V5" s="320" t="s">
        <v>294</v>
      </c>
      <c r="W5" s="321" t="s">
        <v>295</v>
      </c>
      <c r="X5" s="323" t="s">
        <v>296</v>
      </c>
      <c r="Y5" s="324" t="s">
        <v>98</v>
      </c>
    </row>
    <row r="6" spans="1:25" ht="18" customHeight="1">
      <c r="A6" s="45"/>
      <c r="B6" s="45"/>
      <c r="C6" s="46"/>
      <c r="D6" s="69" t="s">
        <v>297</v>
      </c>
      <c r="E6" s="69" t="s">
        <v>297</v>
      </c>
      <c r="F6" s="69" t="s">
        <v>297</v>
      </c>
      <c r="G6" s="69" t="s">
        <v>297</v>
      </c>
      <c r="H6" s="69" t="s">
        <v>297</v>
      </c>
      <c r="I6" s="69" t="s">
        <v>297</v>
      </c>
      <c r="J6" s="69" t="s">
        <v>297</v>
      </c>
      <c r="K6" s="69" t="s">
        <v>297</v>
      </c>
      <c r="L6" s="69" t="s">
        <v>297</v>
      </c>
      <c r="M6" s="69" t="s">
        <v>297</v>
      </c>
      <c r="N6" s="69" t="s">
        <v>297</v>
      </c>
      <c r="O6" s="69" t="s">
        <v>297</v>
      </c>
      <c r="P6" s="69" t="s">
        <v>297</v>
      </c>
      <c r="Q6" s="69" t="s">
        <v>297</v>
      </c>
      <c r="R6" s="69" t="s">
        <v>297</v>
      </c>
      <c r="S6" s="69" t="s">
        <v>297</v>
      </c>
      <c r="T6" s="69" t="s">
        <v>297</v>
      </c>
      <c r="U6" s="70" t="s">
        <v>297</v>
      </c>
      <c r="V6" s="70" t="s">
        <v>297</v>
      </c>
      <c r="W6" s="70" t="s">
        <v>297</v>
      </c>
      <c r="X6" s="70" t="s">
        <v>297</v>
      </c>
      <c r="Y6" s="70" t="s">
        <v>297</v>
      </c>
    </row>
    <row r="7" spans="1:25" ht="21" customHeight="1">
      <c r="A7" s="45"/>
      <c r="B7" s="45"/>
      <c r="C7" s="46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6" ht="21" customHeight="1">
      <c r="A8" s="512" t="s">
        <v>48</v>
      </c>
      <c r="B8" s="516"/>
      <c r="C8" s="513"/>
      <c r="D8" s="71">
        <f>SUM(D16:D25,D27,D30,D33,D37,D41,D44)</f>
        <v>1171791</v>
      </c>
      <c r="E8" s="71">
        <f>SUM(E16:E25,E27,E30,E33,E37,E41,E44)</f>
        <v>51815</v>
      </c>
      <c r="F8" s="71">
        <f>SUM(F16:F25,F27,F30,F33,F37,F41,F44)</f>
        <v>56643</v>
      </c>
      <c r="G8" s="71">
        <f aca="true" t="shared" si="0" ref="G8:Y8">SUM(G16:G25,G27,G30,G33,G37,G41,G44)</f>
        <v>56271</v>
      </c>
      <c r="H8" s="71">
        <f t="shared" si="0"/>
        <v>60253</v>
      </c>
      <c r="I8" s="71">
        <f t="shared" si="0"/>
        <v>65305</v>
      </c>
      <c r="J8" s="71">
        <f t="shared" si="0"/>
        <v>68615</v>
      </c>
      <c r="K8" s="71">
        <f t="shared" si="0"/>
        <v>87089</v>
      </c>
      <c r="L8" s="71">
        <f t="shared" si="0"/>
        <v>79609</v>
      </c>
      <c r="M8" s="71">
        <f t="shared" si="0"/>
        <v>68317</v>
      </c>
      <c r="N8" s="71">
        <f t="shared" si="0"/>
        <v>69141</v>
      </c>
      <c r="O8" s="71">
        <f t="shared" si="0"/>
        <v>75583</v>
      </c>
      <c r="P8" s="71">
        <f t="shared" si="0"/>
        <v>105540</v>
      </c>
      <c r="Q8" s="71">
        <f t="shared" si="0"/>
        <v>74452</v>
      </c>
      <c r="R8" s="71">
        <f t="shared" si="0"/>
        <v>64961</v>
      </c>
      <c r="S8" s="71">
        <f t="shared" si="0"/>
        <v>61933</v>
      </c>
      <c r="T8" s="71">
        <f t="shared" si="0"/>
        <v>53145</v>
      </c>
      <c r="U8" s="71">
        <f t="shared" si="0"/>
        <v>72264</v>
      </c>
      <c r="V8" s="71">
        <f t="shared" si="0"/>
        <v>164729</v>
      </c>
      <c r="W8" s="71">
        <f t="shared" si="0"/>
        <v>753904</v>
      </c>
      <c r="X8" s="71">
        <f t="shared" si="0"/>
        <v>252303</v>
      </c>
      <c r="Y8" s="71">
        <f t="shared" si="0"/>
        <v>855</v>
      </c>
      <c r="Z8" s="325"/>
    </row>
    <row r="9" spans="1:25" ht="21" customHeight="1">
      <c r="A9" s="51"/>
      <c r="B9" s="52"/>
      <c r="C9" s="53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21" customHeight="1">
      <c r="A10" s="512" t="s">
        <v>49</v>
      </c>
      <c r="B10" s="516"/>
      <c r="C10" s="513"/>
      <c r="D10" s="71">
        <f>SUM(D16:D25)</f>
        <v>965932</v>
      </c>
      <c r="E10" s="71">
        <f>SUM(E16:E25)</f>
        <v>42665</v>
      </c>
      <c r="F10" s="71">
        <f>SUM(F16:F25)</f>
        <v>46702</v>
      </c>
      <c r="G10" s="71">
        <f aca="true" t="shared" si="1" ref="G10:Y10">SUM(G16:G25)</f>
        <v>46077</v>
      </c>
      <c r="H10" s="71">
        <f t="shared" si="1"/>
        <v>49164</v>
      </c>
      <c r="I10" s="71">
        <f t="shared" si="1"/>
        <v>54027</v>
      </c>
      <c r="J10" s="71">
        <f t="shared" si="1"/>
        <v>57316</v>
      </c>
      <c r="K10" s="71">
        <f t="shared" si="1"/>
        <v>72419</v>
      </c>
      <c r="L10" s="71">
        <f t="shared" si="1"/>
        <v>65922</v>
      </c>
      <c r="M10" s="71">
        <f t="shared" si="1"/>
        <v>56665</v>
      </c>
      <c r="N10" s="71">
        <f t="shared" si="1"/>
        <v>57026</v>
      </c>
      <c r="O10" s="71">
        <f t="shared" si="1"/>
        <v>61851</v>
      </c>
      <c r="P10" s="71">
        <f t="shared" si="1"/>
        <v>87294</v>
      </c>
      <c r="Q10" s="71">
        <f t="shared" si="1"/>
        <v>61689</v>
      </c>
      <c r="R10" s="71">
        <f t="shared" si="1"/>
        <v>53558</v>
      </c>
      <c r="S10" s="71">
        <f t="shared" si="1"/>
        <v>50660</v>
      </c>
      <c r="T10" s="71">
        <f t="shared" si="1"/>
        <v>43284</v>
      </c>
      <c r="U10" s="71">
        <f t="shared" si="1"/>
        <v>58796</v>
      </c>
      <c r="V10" s="71">
        <f t="shared" si="1"/>
        <v>135444</v>
      </c>
      <c r="W10" s="71">
        <f t="shared" si="1"/>
        <v>623373</v>
      </c>
      <c r="X10" s="71">
        <f t="shared" si="1"/>
        <v>206298</v>
      </c>
      <c r="Y10" s="71">
        <f t="shared" si="1"/>
        <v>817</v>
      </c>
    </row>
    <row r="11" spans="1:25" ht="21" customHeight="1">
      <c r="A11" s="512" t="s">
        <v>50</v>
      </c>
      <c r="B11" s="516"/>
      <c r="C11" s="513"/>
      <c r="D11" s="71">
        <f>SUM(D27,D30,D33,D37,D41,D44)</f>
        <v>205859</v>
      </c>
      <c r="E11" s="71">
        <f>SUM(E27,E30,E33,E37,E41,E44)</f>
        <v>9150</v>
      </c>
      <c r="F11" s="71">
        <f>SUM(F27,F30,F33,F37,F41,F44)</f>
        <v>9941</v>
      </c>
      <c r="G11" s="71">
        <f aca="true" t="shared" si="2" ref="G11:Y11">SUM(G27,G30,G33,G37,G41,G44)</f>
        <v>10194</v>
      </c>
      <c r="H11" s="71">
        <f t="shared" si="2"/>
        <v>11089</v>
      </c>
      <c r="I11" s="71">
        <f t="shared" si="2"/>
        <v>11278</v>
      </c>
      <c r="J11" s="71">
        <f t="shared" si="2"/>
        <v>11299</v>
      </c>
      <c r="K11" s="71">
        <f t="shared" si="2"/>
        <v>14670</v>
      </c>
      <c r="L11" s="71">
        <f t="shared" si="2"/>
        <v>13687</v>
      </c>
      <c r="M11" s="71">
        <f t="shared" si="2"/>
        <v>11652</v>
      </c>
      <c r="N11" s="71">
        <f t="shared" si="2"/>
        <v>12115</v>
      </c>
      <c r="O11" s="71">
        <f t="shared" si="2"/>
        <v>13732</v>
      </c>
      <c r="P11" s="71">
        <f t="shared" si="2"/>
        <v>18246</v>
      </c>
      <c r="Q11" s="71">
        <f t="shared" si="2"/>
        <v>12763</v>
      </c>
      <c r="R11" s="71">
        <f t="shared" si="2"/>
        <v>11403</v>
      </c>
      <c r="S11" s="71">
        <f t="shared" si="2"/>
        <v>11273</v>
      </c>
      <c r="T11" s="71">
        <f t="shared" si="2"/>
        <v>9861</v>
      </c>
      <c r="U11" s="71">
        <f t="shared" si="2"/>
        <v>13468</v>
      </c>
      <c r="V11" s="71">
        <f t="shared" si="2"/>
        <v>29285</v>
      </c>
      <c r="W11" s="71">
        <f t="shared" si="2"/>
        <v>130531</v>
      </c>
      <c r="X11" s="71">
        <f t="shared" si="2"/>
        <v>46005</v>
      </c>
      <c r="Y11" s="71">
        <f t="shared" si="2"/>
        <v>38</v>
      </c>
    </row>
    <row r="12" spans="1:25" ht="21" customHeight="1">
      <c r="A12" s="52"/>
      <c r="B12" s="52"/>
      <c r="C12" s="53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1" customHeight="1">
      <c r="A13" s="512" t="s">
        <v>51</v>
      </c>
      <c r="B13" s="516"/>
      <c r="C13" s="513"/>
      <c r="D13" s="71">
        <f>SUM(D16,D18,D21,D23,D24,D25,D27,D30,D33)</f>
        <v>947760</v>
      </c>
      <c r="E13" s="71">
        <f>SUM(E16,E18,E21,E23,E24,E25,E27,E30,E33)</f>
        <v>44353</v>
      </c>
      <c r="F13" s="71">
        <f>SUM(F16,F18,F21,F23,F24,F25,F27,F30,F33)</f>
        <v>47710</v>
      </c>
      <c r="G13" s="71">
        <f aca="true" t="shared" si="3" ref="G13:Y13">SUM(G16,G18,G21,G23,G24,G25,G27,G30,G33)</f>
        <v>46214</v>
      </c>
      <c r="H13" s="71">
        <f t="shared" si="3"/>
        <v>49144</v>
      </c>
      <c r="I13" s="71">
        <f t="shared" si="3"/>
        <v>59248</v>
      </c>
      <c r="J13" s="71">
        <f t="shared" si="3"/>
        <v>59888</v>
      </c>
      <c r="K13" s="71">
        <f t="shared" si="3"/>
        <v>75425</v>
      </c>
      <c r="L13" s="71">
        <f t="shared" si="3"/>
        <v>68412</v>
      </c>
      <c r="M13" s="71">
        <f t="shared" si="3"/>
        <v>57470</v>
      </c>
      <c r="N13" s="71">
        <f t="shared" si="3"/>
        <v>55729</v>
      </c>
      <c r="O13" s="71">
        <f t="shared" si="3"/>
        <v>59318</v>
      </c>
      <c r="P13" s="71">
        <f t="shared" si="3"/>
        <v>83142</v>
      </c>
      <c r="Q13" s="71">
        <f t="shared" si="3"/>
        <v>58500</v>
      </c>
      <c r="R13" s="71">
        <f t="shared" si="3"/>
        <v>49220</v>
      </c>
      <c r="S13" s="71">
        <f t="shared" si="3"/>
        <v>44801</v>
      </c>
      <c r="T13" s="71">
        <f t="shared" si="3"/>
        <v>37319</v>
      </c>
      <c r="U13" s="71">
        <f t="shared" si="3"/>
        <v>51019</v>
      </c>
      <c r="V13" s="71">
        <f t="shared" si="3"/>
        <v>138277</v>
      </c>
      <c r="W13" s="71">
        <f t="shared" si="3"/>
        <v>626276</v>
      </c>
      <c r="X13" s="71">
        <f t="shared" si="3"/>
        <v>182359</v>
      </c>
      <c r="Y13" s="71">
        <f t="shared" si="3"/>
        <v>848</v>
      </c>
    </row>
    <row r="14" spans="1:25" ht="21" customHeight="1">
      <c r="A14" s="512" t="s">
        <v>52</v>
      </c>
      <c r="B14" s="516"/>
      <c r="C14" s="513"/>
      <c r="D14" s="71">
        <f>SUM(D17,D19,D20,D22,D37,D41,D44)</f>
        <v>224031</v>
      </c>
      <c r="E14" s="71">
        <f>SUM(E17,E19,E20,E22,E37,E41,E44)</f>
        <v>7462</v>
      </c>
      <c r="F14" s="71">
        <f>SUM(F17,F19,F20,F22,F37,F41,F44)</f>
        <v>8933</v>
      </c>
      <c r="G14" s="71">
        <f aca="true" t="shared" si="4" ref="G14:Y14">SUM(G17,G19,G20,G22,G37,G41,G44)</f>
        <v>10057</v>
      </c>
      <c r="H14" s="71">
        <f t="shared" si="4"/>
        <v>11109</v>
      </c>
      <c r="I14" s="71">
        <f t="shared" si="4"/>
        <v>6057</v>
      </c>
      <c r="J14" s="71">
        <f t="shared" si="4"/>
        <v>8727</v>
      </c>
      <c r="K14" s="71">
        <f t="shared" si="4"/>
        <v>11664</v>
      </c>
      <c r="L14" s="71">
        <f t="shared" si="4"/>
        <v>11197</v>
      </c>
      <c r="M14" s="71">
        <f t="shared" si="4"/>
        <v>10847</v>
      </c>
      <c r="N14" s="71">
        <f t="shared" si="4"/>
        <v>13412</v>
      </c>
      <c r="O14" s="71">
        <f t="shared" si="4"/>
        <v>16265</v>
      </c>
      <c r="P14" s="71">
        <f t="shared" si="4"/>
        <v>22398</v>
      </c>
      <c r="Q14" s="71">
        <f t="shared" si="4"/>
        <v>15952</v>
      </c>
      <c r="R14" s="71">
        <f t="shared" si="4"/>
        <v>15741</v>
      </c>
      <c r="S14" s="71">
        <f t="shared" si="4"/>
        <v>17132</v>
      </c>
      <c r="T14" s="71">
        <f t="shared" si="4"/>
        <v>15826</v>
      </c>
      <c r="U14" s="71">
        <f t="shared" si="4"/>
        <v>21245</v>
      </c>
      <c r="V14" s="71">
        <f t="shared" si="4"/>
        <v>26452</v>
      </c>
      <c r="W14" s="71">
        <f t="shared" si="4"/>
        <v>127628</v>
      </c>
      <c r="X14" s="71">
        <f t="shared" si="4"/>
        <v>69944</v>
      </c>
      <c r="Y14" s="71">
        <f t="shared" si="4"/>
        <v>7</v>
      </c>
    </row>
    <row r="15" spans="1:25" ht="21" customHeight="1">
      <c r="A15" s="54"/>
      <c r="B15" s="54"/>
      <c r="C15" s="53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1" customHeight="1">
      <c r="A16" s="56"/>
      <c r="B16" s="512" t="s">
        <v>53</v>
      </c>
      <c r="C16" s="513"/>
      <c r="D16" s="71">
        <f aca="true" t="shared" si="5" ref="D16:D25">SUM(E16,F16,G16,H16,I16,J16,K16,L16,M16,N16,O16,P16,Q16,R16,S16,T16,U16,Y16)</f>
        <v>454795</v>
      </c>
      <c r="E16" s="71">
        <v>20555</v>
      </c>
      <c r="F16" s="71">
        <v>21506</v>
      </c>
      <c r="G16" s="71">
        <v>20812</v>
      </c>
      <c r="H16" s="71">
        <v>22946</v>
      </c>
      <c r="I16" s="71">
        <v>33241</v>
      </c>
      <c r="J16" s="71">
        <v>30240</v>
      </c>
      <c r="K16" s="71">
        <v>36764</v>
      </c>
      <c r="L16" s="71">
        <v>32943</v>
      </c>
      <c r="M16" s="71">
        <v>27700</v>
      </c>
      <c r="N16" s="71">
        <v>26945</v>
      </c>
      <c r="O16" s="71">
        <v>27934</v>
      </c>
      <c r="P16" s="71">
        <v>39105</v>
      </c>
      <c r="Q16" s="71">
        <v>27359</v>
      </c>
      <c r="R16" s="71">
        <v>22991</v>
      </c>
      <c r="S16" s="71">
        <v>21389</v>
      </c>
      <c r="T16" s="71">
        <v>17939</v>
      </c>
      <c r="U16" s="71">
        <v>23942</v>
      </c>
      <c r="V16" s="71">
        <f>SUM(E16:G16)</f>
        <v>62873</v>
      </c>
      <c r="W16" s="71">
        <f>SUM(H16:Q16)</f>
        <v>305177</v>
      </c>
      <c r="X16" s="71">
        <f>SUM(R16:U16)</f>
        <v>86261</v>
      </c>
      <c r="Y16" s="71">
        <v>484</v>
      </c>
    </row>
    <row r="17" spans="1:25" ht="21" customHeight="1">
      <c r="A17" s="56"/>
      <c r="B17" s="512" t="s">
        <v>54</v>
      </c>
      <c r="C17" s="513"/>
      <c r="D17" s="71">
        <f t="shared" si="5"/>
        <v>60945</v>
      </c>
      <c r="E17" s="71">
        <v>2254</v>
      </c>
      <c r="F17" s="71">
        <v>2662</v>
      </c>
      <c r="G17" s="71">
        <v>2853</v>
      </c>
      <c r="H17" s="71">
        <v>3115</v>
      </c>
      <c r="I17" s="71">
        <v>1933</v>
      </c>
      <c r="J17" s="71">
        <v>2787</v>
      </c>
      <c r="K17" s="71">
        <v>3635</v>
      </c>
      <c r="L17" s="71">
        <v>3282</v>
      </c>
      <c r="M17" s="71">
        <v>3262</v>
      </c>
      <c r="N17" s="71">
        <v>3836</v>
      </c>
      <c r="O17" s="71">
        <v>4444</v>
      </c>
      <c r="P17" s="71">
        <v>6061</v>
      </c>
      <c r="Q17" s="71">
        <v>4198</v>
      </c>
      <c r="R17" s="71">
        <v>3864</v>
      </c>
      <c r="S17" s="71">
        <v>3997</v>
      </c>
      <c r="T17" s="71">
        <v>3631</v>
      </c>
      <c r="U17" s="71">
        <v>5124</v>
      </c>
      <c r="V17" s="71">
        <f aca="true" t="shared" si="6" ref="V17:V25">SUM(E17:G17)</f>
        <v>7769</v>
      </c>
      <c r="W17" s="71">
        <f aca="true" t="shared" si="7" ref="W17:W25">SUM(H17:Q17)</f>
        <v>36553</v>
      </c>
      <c r="X17" s="71">
        <f aca="true" t="shared" si="8" ref="X17:X25">SUM(R17:U17)</f>
        <v>16616</v>
      </c>
      <c r="Y17" s="71">
        <v>7</v>
      </c>
    </row>
    <row r="18" spans="1:25" ht="21" customHeight="1">
      <c r="A18" s="56"/>
      <c r="B18" s="512" t="s">
        <v>55</v>
      </c>
      <c r="C18" s="513"/>
      <c r="D18" s="71">
        <f t="shared" si="5"/>
        <v>109226</v>
      </c>
      <c r="E18" s="71">
        <v>5292</v>
      </c>
      <c r="F18" s="71">
        <v>5776</v>
      </c>
      <c r="G18" s="71">
        <v>5610</v>
      </c>
      <c r="H18" s="71">
        <v>5561</v>
      </c>
      <c r="I18" s="71">
        <v>4747</v>
      </c>
      <c r="J18" s="71">
        <v>6420</v>
      </c>
      <c r="K18" s="71">
        <v>8539</v>
      </c>
      <c r="L18" s="71">
        <v>7768</v>
      </c>
      <c r="M18" s="71">
        <v>6673</v>
      </c>
      <c r="N18" s="71">
        <v>6237</v>
      </c>
      <c r="O18" s="71">
        <v>6560</v>
      </c>
      <c r="P18" s="71">
        <v>9805</v>
      </c>
      <c r="Q18" s="71">
        <v>7261</v>
      </c>
      <c r="R18" s="71">
        <v>6185</v>
      </c>
      <c r="S18" s="71">
        <v>5536</v>
      </c>
      <c r="T18" s="71">
        <v>4634</v>
      </c>
      <c r="U18" s="71">
        <v>6436</v>
      </c>
      <c r="V18" s="71">
        <f t="shared" si="6"/>
        <v>16678</v>
      </c>
      <c r="W18" s="71">
        <f t="shared" si="7"/>
        <v>69571</v>
      </c>
      <c r="X18" s="71">
        <f t="shared" si="8"/>
        <v>22791</v>
      </c>
      <c r="Y18" s="71">
        <v>186</v>
      </c>
    </row>
    <row r="19" spans="1:25" ht="21" customHeight="1">
      <c r="A19" s="56"/>
      <c r="B19" s="512" t="s">
        <v>56</v>
      </c>
      <c r="C19" s="513"/>
      <c r="D19" s="71">
        <f t="shared" si="5"/>
        <v>32313</v>
      </c>
      <c r="E19" s="71">
        <v>909</v>
      </c>
      <c r="F19" s="71">
        <v>1106</v>
      </c>
      <c r="G19" s="71">
        <v>1331</v>
      </c>
      <c r="H19" s="71">
        <v>1987</v>
      </c>
      <c r="I19" s="71">
        <v>709</v>
      </c>
      <c r="J19" s="71">
        <v>987</v>
      </c>
      <c r="K19" s="71">
        <v>1288</v>
      </c>
      <c r="L19" s="71">
        <v>1382</v>
      </c>
      <c r="M19" s="71">
        <v>1426</v>
      </c>
      <c r="N19" s="71">
        <v>1975</v>
      </c>
      <c r="O19" s="71">
        <v>2254</v>
      </c>
      <c r="P19" s="71">
        <v>3159</v>
      </c>
      <c r="Q19" s="71">
        <v>2217</v>
      </c>
      <c r="R19" s="71">
        <v>2507</v>
      </c>
      <c r="S19" s="71">
        <v>2891</v>
      </c>
      <c r="T19" s="71">
        <v>2712</v>
      </c>
      <c r="U19" s="71">
        <v>3473</v>
      </c>
      <c r="V19" s="71">
        <f t="shared" si="6"/>
        <v>3346</v>
      </c>
      <c r="W19" s="71">
        <f t="shared" si="7"/>
        <v>17384</v>
      </c>
      <c r="X19" s="71">
        <f t="shared" si="8"/>
        <v>11583</v>
      </c>
      <c r="Y19" s="72" t="s">
        <v>410</v>
      </c>
    </row>
    <row r="20" spans="1:25" ht="21" customHeight="1">
      <c r="A20" s="56"/>
      <c r="B20" s="512" t="s">
        <v>57</v>
      </c>
      <c r="C20" s="513"/>
      <c r="D20" s="71">
        <f t="shared" si="5"/>
        <v>17579</v>
      </c>
      <c r="E20" s="71">
        <v>440</v>
      </c>
      <c r="F20" s="71">
        <v>616</v>
      </c>
      <c r="G20" s="71">
        <v>726</v>
      </c>
      <c r="H20" s="71">
        <v>696</v>
      </c>
      <c r="I20" s="71">
        <v>285</v>
      </c>
      <c r="J20" s="71">
        <v>509</v>
      </c>
      <c r="K20" s="71">
        <v>660</v>
      </c>
      <c r="L20" s="71">
        <v>759</v>
      </c>
      <c r="M20" s="71">
        <v>760</v>
      </c>
      <c r="N20" s="71">
        <v>951</v>
      </c>
      <c r="O20" s="71">
        <v>1295</v>
      </c>
      <c r="P20" s="71">
        <v>1758</v>
      </c>
      <c r="Q20" s="71">
        <v>1330</v>
      </c>
      <c r="R20" s="71">
        <v>1479</v>
      </c>
      <c r="S20" s="71">
        <v>1707</v>
      </c>
      <c r="T20" s="71">
        <v>1620</v>
      </c>
      <c r="U20" s="71">
        <v>1988</v>
      </c>
      <c r="V20" s="71">
        <f t="shared" si="6"/>
        <v>1782</v>
      </c>
      <c r="W20" s="71">
        <f t="shared" si="7"/>
        <v>9003</v>
      </c>
      <c r="X20" s="71">
        <f t="shared" si="8"/>
        <v>6794</v>
      </c>
      <c r="Y20" s="71" t="s">
        <v>99</v>
      </c>
    </row>
    <row r="21" spans="1:25" ht="21" customHeight="1">
      <c r="A21" s="56"/>
      <c r="B21" s="512" t="s">
        <v>58</v>
      </c>
      <c r="C21" s="513"/>
      <c r="D21" s="71">
        <f t="shared" si="5"/>
        <v>74367</v>
      </c>
      <c r="E21" s="71">
        <v>2764</v>
      </c>
      <c r="F21" s="71">
        <v>3348</v>
      </c>
      <c r="G21" s="71">
        <v>3480</v>
      </c>
      <c r="H21" s="71">
        <v>3700</v>
      </c>
      <c r="I21" s="71">
        <v>2794</v>
      </c>
      <c r="J21" s="71">
        <v>3635</v>
      </c>
      <c r="K21" s="71">
        <v>4896</v>
      </c>
      <c r="L21" s="71">
        <v>4664</v>
      </c>
      <c r="M21" s="71">
        <v>4275</v>
      </c>
      <c r="N21" s="71">
        <v>4427</v>
      </c>
      <c r="O21" s="71">
        <v>4932</v>
      </c>
      <c r="P21" s="71">
        <v>7357</v>
      </c>
      <c r="Q21" s="71">
        <v>5317</v>
      </c>
      <c r="R21" s="71">
        <v>4937</v>
      </c>
      <c r="S21" s="71">
        <v>4562</v>
      </c>
      <c r="T21" s="71">
        <v>3868</v>
      </c>
      <c r="U21" s="71">
        <v>5411</v>
      </c>
      <c r="V21" s="71">
        <f t="shared" si="6"/>
        <v>9592</v>
      </c>
      <c r="W21" s="71">
        <f t="shared" si="7"/>
        <v>45997</v>
      </c>
      <c r="X21" s="71">
        <f t="shared" si="8"/>
        <v>18778</v>
      </c>
      <c r="Y21" s="71" t="s">
        <v>99</v>
      </c>
    </row>
    <row r="22" spans="1:25" ht="21" customHeight="1">
      <c r="A22" s="56"/>
      <c r="B22" s="512" t="s">
        <v>59</v>
      </c>
      <c r="C22" s="513"/>
      <c r="D22" s="71">
        <f t="shared" si="5"/>
        <v>24277</v>
      </c>
      <c r="E22" s="71">
        <v>878</v>
      </c>
      <c r="F22" s="71">
        <v>1053</v>
      </c>
      <c r="G22" s="71">
        <v>1128</v>
      </c>
      <c r="H22" s="71">
        <v>1114</v>
      </c>
      <c r="I22" s="71">
        <v>976</v>
      </c>
      <c r="J22" s="71">
        <v>1071</v>
      </c>
      <c r="K22" s="71">
        <v>1470</v>
      </c>
      <c r="L22" s="71">
        <v>1367</v>
      </c>
      <c r="M22" s="71">
        <v>1236</v>
      </c>
      <c r="N22" s="71">
        <v>1379</v>
      </c>
      <c r="O22" s="71">
        <v>1703</v>
      </c>
      <c r="P22" s="71">
        <v>2383</v>
      </c>
      <c r="Q22" s="71">
        <v>1811</v>
      </c>
      <c r="R22" s="71">
        <v>1623</v>
      </c>
      <c r="S22" s="71">
        <v>1600</v>
      </c>
      <c r="T22" s="71">
        <v>1512</v>
      </c>
      <c r="U22" s="71">
        <v>1973</v>
      </c>
      <c r="V22" s="71">
        <f t="shared" si="6"/>
        <v>3059</v>
      </c>
      <c r="W22" s="71">
        <f t="shared" si="7"/>
        <v>14510</v>
      </c>
      <c r="X22" s="71">
        <f t="shared" si="8"/>
        <v>6708</v>
      </c>
      <c r="Y22" s="71" t="s">
        <v>99</v>
      </c>
    </row>
    <row r="23" spans="1:25" ht="21" customHeight="1">
      <c r="A23" s="56"/>
      <c r="B23" s="512" t="s">
        <v>298</v>
      </c>
      <c r="C23" s="513"/>
      <c r="D23" s="71">
        <f t="shared" si="5"/>
        <v>34874</v>
      </c>
      <c r="E23" s="71">
        <v>1623</v>
      </c>
      <c r="F23" s="71">
        <v>1908</v>
      </c>
      <c r="G23" s="71">
        <v>1869</v>
      </c>
      <c r="H23" s="71">
        <v>1770</v>
      </c>
      <c r="I23" s="71">
        <v>1536</v>
      </c>
      <c r="J23" s="71">
        <v>1873</v>
      </c>
      <c r="K23" s="71">
        <v>2512</v>
      </c>
      <c r="L23" s="71">
        <v>2493</v>
      </c>
      <c r="M23" s="71">
        <v>2026</v>
      </c>
      <c r="N23" s="71">
        <v>1854</v>
      </c>
      <c r="O23" s="71">
        <v>2165</v>
      </c>
      <c r="P23" s="71">
        <v>3307</v>
      </c>
      <c r="Q23" s="71">
        <v>2377</v>
      </c>
      <c r="R23" s="71">
        <v>2067</v>
      </c>
      <c r="S23" s="71">
        <v>1847</v>
      </c>
      <c r="T23" s="71">
        <v>1445</v>
      </c>
      <c r="U23" s="71">
        <v>2201</v>
      </c>
      <c r="V23" s="71">
        <f t="shared" si="6"/>
        <v>5400</v>
      </c>
      <c r="W23" s="71">
        <f t="shared" si="7"/>
        <v>21913</v>
      </c>
      <c r="X23" s="71">
        <f t="shared" si="8"/>
        <v>7560</v>
      </c>
      <c r="Y23" s="71">
        <v>1</v>
      </c>
    </row>
    <row r="24" spans="1:25" ht="21" customHeight="1">
      <c r="A24" s="56"/>
      <c r="B24" s="512" t="s">
        <v>78</v>
      </c>
      <c r="C24" s="513"/>
      <c r="D24" s="71">
        <f t="shared" si="5"/>
        <v>109880</v>
      </c>
      <c r="E24" s="71">
        <v>5344</v>
      </c>
      <c r="F24" s="71">
        <v>5927</v>
      </c>
      <c r="G24" s="71">
        <v>5722</v>
      </c>
      <c r="H24" s="71">
        <v>5905</v>
      </c>
      <c r="I24" s="71">
        <v>5598</v>
      </c>
      <c r="J24" s="71">
        <v>6650</v>
      </c>
      <c r="K24" s="71">
        <v>8457</v>
      </c>
      <c r="L24" s="71">
        <v>7652</v>
      </c>
      <c r="M24" s="71">
        <v>6401</v>
      </c>
      <c r="N24" s="71">
        <v>6802</v>
      </c>
      <c r="O24" s="71">
        <v>7775</v>
      </c>
      <c r="P24" s="71">
        <v>10411</v>
      </c>
      <c r="Q24" s="71">
        <v>6874</v>
      </c>
      <c r="R24" s="71">
        <v>5445</v>
      </c>
      <c r="S24" s="71">
        <v>4986</v>
      </c>
      <c r="T24" s="71">
        <v>4169</v>
      </c>
      <c r="U24" s="71">
        <v>5623</v>
      </c>
      <c r="V24" s="71">
        <f t="shared" si="6"/>
        <v>16993</v>
      </c>
      <c r="W24" s="71">
        <f t="shared" si="7"/>
        <v>72525</v>
      </c>
      <c r="X24" s="71">
        <f t="shared" si="8"/>
        <v>20223</v>
      </c>
      <c r="Y24" s="71">
        <v>139</v>
      </c>
    </row>
    <row r="25" spans="1:25" ht="21" customHeight="1">
      <c r="A25" s="56"/>
      <c r="B25" s="512" t="s">
        <v>91</v>
      </c>
      <c r="C25" s="513"/>
      <c r="D25" s="71">
        <f t="shared" si="5"/>
        <v>47676</v>
      </c>
      <c r="E25" s="71">
        <v>2606</v>
      </c>
      <c r="F25" s="71">
        <v>2800</v>
      </c>
      <c r="G25" s="71">
        <v>2546</v>
      </c>
      <c r="H25" s="71">
        <v>2370</v>
      </c>
      <c r="I25" s="71">
        <v>2208</v>
      </c>
      <c r="J25" s="71">
        <v>3144</v>
      </c>
      <c r="K25" s="71">
        <v>4198</v>
      </c>
      <c r="L25" s="71">
        <v>3612</v>
      </c>
      <c r="M25" s="71">
        <v>2906</v>
      </c>
      <c r="N25" s="71">
        <v>2620</v>
      </c>
      <c r="O25" s="71">
        <v>2789</v>
      </c>
      <c r="P25" s="71">
        <v>3948</v>
      </c>
      <c r="Q25" s="71">
        <v>2945</v>
      </c>
      <c r="R25" s="71">
        <v>2460</v>
      </c>
      <c r="S25" s="71">
        <v>2145</v>
      </c>
      <c r="T25" s="71">
        <v>1754</v>
      </c>
      <c r="U25" s="71">
        <v>2625</v>
      </c>
      <c r="V25" s="71">
        <f t="shared" si="6"/>
        <v>7952</v>
      </c>
      <c r="W25" s="71">
        <f t="shared" si="7"/>
        <v>30740</v>
      </c>
      <c r="X25" s="71">
        <f t="shared" si="8"/>
        <v>8984</v>
      </c>
      <c r="Y25" s="71" t="s">
        <v>99</v>
      </c>
    </row>
    <row r="26" spans="1:25" ht="21" customHeight="1">
      <c r="A26" s="56"/>
      <c r="B26" s="51"/>
      <c r="C26" s="57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21" customHeight="1">
      <c r="A27" s="326"/>
      <c r="B27" s="512" t="s">
        <v>60</v>
      </c>
      <c r="C27" s="513"/>
      <c r="D27" s="71">
        <f>SUM(D28)</f>
        <v>5799</v>
      </c>
      <c r="E27" s="71">
        <f aca="true" t="shared" si="9" ref="E27:X27">SUM(E28)</f>
        <v>429</v>
      </c>
      <c r="F27" s="71">
        <f t="shared" si="9"/>
        <v>373</v>
      </c>
      <c r="G27" s="71">
        <f t="shared" si="9"/>
        <v>301</v>
      </c>
      <c r="H27" s="71">
        <f t="shared" si="9"/>
        <v>288</v>
      </c>
      <c r="I27" s="71">
        <f t="shared" si="9"/>
        <v>302</v>
      </c>
      <c r="J27" s="71">
        <f t="shared" si="9"/>
        <v>354</v>
      </c>
      <c r="K27" s="71">
        <f t="shared" si="9"/>
        <v>563</v>
      </c>
      <c r="L27" s="71">
        <f t="shared" si="9"/>
        <v>488</v>
      </c>
      <c r="M27" s="71">
        <f t="shared" si="9"/>
        <v>336</v>
      </c>
      <c r="N27" s="71">
        <f t="shared" si="9"/>
        <v>313</v>
      </c>
      <c r="O27" s="71">
        <f t="shared" si="9"/>
        <v>329</v>
      </c>
      <c r="P27" s="71">
        <f t="shared" si="9"/>
        <v>410</v>
      </c>
      <c r="Q27" s="71">
        <f t="shared" si="9"/>
        <v>280</v>
      </c>
      <c r="R27" s="71">
        <f t="shared" si="9"/>
        <v>244</v>
      </c>
      <c r="S27" s="71">
        <f t="shared" si="9"/>
        <v>249</v>
      </c>
      <c r="T27" s="71">
        <f t="shared" si="9"/>
        <v>211</v>
      </c>
      <c r="U27" s="71">
        <f t="shared" si="9"/>
        <v>329</v>
      </c>
      <c r="V27" s="71">
        <f t="shared" si="9"/>
        <v>1103</v>
      </c>
      <c r="W27" s="71">
        <f t="shared" si="9"/>
        <v>3663</v>
      </c>
      <c r="X27" s="71">
        <f t="shared" si="9"/>
        <v>1033</v>
      </c>
      <c r="Y27" s="71" t="s">
        <v>99</v>
      </c>
    </row>
    <row r="28" spans="1:25" ht="21" customHeight="1">
      <c r="A28" s="326"/>
      <c r="B28" s="252"/>
      <c r="C28" s="270" t="s">
        <v>61</v>
      </c>
      <c r="D28" s="439">
        <f>SUM(E28,F28,G28,H28,I28,J28,K28,L28,M28,N28,O28,P28,Q28,R28,S28,T28,U28,Y28)</f>
        <v>5799</v>
      </c>
      <c r="E28" s="439">
        <v>429</v>
      </c>
      <c r="F28" s="439">
        <v>373</v>
      </c>
      <c r="G28" s="439">
        <v>301</v>
      </c>
      <c r="H28" s="439">
        <v>288</v>
      </c>
      <c r="I28" s="439">
        <v>302</v>
      </c>
      <c r="J28" s="439">
        <v>354</v>
      </c>
      <c r="K28" s="439">
        <v>563</v>
      </c>
      <c r="L28" s="439">
        <v>488</v>
      </c>
      <c r="M28" s="439">
        <v>336</v>
      </c>
      <c r="N28" s="439">
        <v>313</v>
      </c>
      <c r="O28" s="439">
        <v>329</v>
      </c>
      <c r="P28" s="439">
        <v>410</v>
      </c>
      <c r="Q28" s="439">
        <v>280</v>
      </c>
      <c r="R28" s="439">
        <v>244</v>
      </c>
      <c r="S28" s="439">
        <v>249</v>
      </c>
      <c r="T28" s="439">
        <v>211</v>
      </c>
      <c r="U28" s="439">
        <v>329</v>
      </c>
      <c r="V28" s="439">
        <f>SUM(E28:G28)</f>
        <v>1103</v>
      </c>
      <c r="W28" s="439">
        <f>SUM(H28:Q28)</f>
        <v>3663</v>
      </c>
      <c r="X28" s="439">
        <f>SUM(R28:U28)</f>
        <v>1033</v>
      </c>
      <c r="Y28" s="439" t="s">
        <v>99</v>
      </c>
    </row>
    <row r="29" spans="1:25" ht="21" customHeight="1">
      <c r="A29" s="326"/>
      <c r="B29" s="252"/>
      <c r="C29" s="270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</row>
    <row r="30" spans="1:25" ht="21" customHeight="1">
      <c r="A30" s="326"/>
      <c r="B30" s="512" t="s">
        <v>62</v>
      </c>
      <c r="C30" s="513"/>
      <c r="D30" s="71">
        <f>SUM(D31)</f>
        <v>48421</v>
      </c>
      <c r="E30" s="71">
        <f aca="true" t="shared" si="10" ref="E30:Y30">SUM(E31)</f>
        <v>2684</v>
      </c>
      <c r="F30" s="71">
        <f t="shared" si="10"/>
        <v>2378</v>
      </c>
      <c r="G30" s="71">
        <f t="shared" si="10"/>
        <v>1941</v>
      </c>
      <c r="H30" s="71">
        <f t="shared" si="10"/>
        <v>2610</v>
      </c>
      <c r="I30" s="71">
        <f t="shared" si="10"/>
        <v>5460</v>
      </c>
      <c r="J30" s="71">
        <f t="shared" si="10"/>
        <v>4084</v>
      </c>
      <c r="K30" s="71">
        <f t="shared" si="10"/>
        <v>4750</v>
      </c>
      <c r="L30" s="71">
        <f t="shared" si="10"/>
        <v>3879</v>
      </c>
      <c r="M30" s="71">
        <f t="shared" si="10"/>
        <v>2771</v>
      </c>
      <c r="N30" s="71">
        <f t="shared" si="10"/>
        <v>2507</v>
      </c>
      <c r="O30" s="71">
        <f t="shared" si="10"/>
        <v>2779</v>
      </c>
      <c r="P30" s="71">
        <f t="shared" si="10"/>
        <v>3672</v>
      </c>
      <c r="Q30" s="71">
        <f t="shared" si="10"/>
        <v>2464</v>
      </c>
      <c r="R30" s="71">
        <f t="shared" si="10"/>
        <v>1858</v>
      </c>
      <c r="S30" s="71">
        <f t="shared" si="10"/>
        <v>1492</v>
      </c>
      <c r="T30" s="71">
        <f t="shared" si="10"/>
        <v>1248</v>
      </c>
      <c r="U30" s="71">
        <f t="shared" si="10"/>
        <v>1832</v>
      </c>
      <c r="V30" s="71">
        <f t="shared" si="10"/>
        <v>7003</v>
      </c>
      <c r="W30" s="71">
        <f t="shared" si="10"/>
        <v>34976</v>
      </c>
      <c r="X30" s="71">
        <f t="shared" si="10"/>
        <v>6430</v>
      </c>
      <c r="Y30" s="71">
        <f t="shared" si="10"/>
        <v>12</v>
      </c>
    </row>
    <row r="31" spans="1:25" ht="21" customHeight="1">
      <c r="A31" s="326"/>
      <c r="B31" s="252"/>
      <c r="C31" s="270" t="s">
        <v>63</v>
      </c>
      <c r="D31" s="439">
        <f>SUM(E31,F31,G31,H31,I31,J31,K31,L31,M31,N31,O31,P31,Q31,R31,S31,T31,U31,Y31)</f>
        <v>48421</v>
      </c>
      <c r="E31" s="439">
        <v>2684</v>
      </c>
      <c r="F31" s="439">
        <v>2378</v>
      </c>
      <c r="G31" s="439">
        <v>1941</v>
      </c>
      <c r="H31" s="439">
        <v>2610</v>
      </c>
      <c r="I31" s="439">
        <v>5460</v>
      </c>
      <c r="J31" s="439">
        <v>4084</v>
      </c>
      <c r="K31" s="439">
        <v>4750</v>
      </c>
      <c r="L31" s="439">
        <v>3879</v>
      </c>
      <c r="M31" s="439">
        <v>2771</v>
      </c>
      <c r="N31" s="439">
        <v>2507</v>
      </c>
      <c r="O31" s="439">
        <v>2779</v>
      </c>
      <c r="P31" s="439">
        <v>3672</v>
      </c>
      <c r="Q31" s="439">
        <v>2464</v>
      </c>
      <c r="R31" s="439">
        <v>1858</v>
      </c>
      <c r="S31" s="439">
        <v>1492</v>
      </c>
      <c r="T31" s="439">
        <v>1248</v>
      </c>
      <c r="U31" s="439">
        <v>1832</v>
      </c>
      <c r="V31" s="439">
        <f>SUM(E31:G31)</f>
        <v>7003</v>
      </c>
      <c r="W31" s="439">
        <f>SUM(H31:Q31)</f>
        <v>34976</v>
      </c>
      <c r="X31" s="439">
        <f>SUM(R31:U31)</f>
        <v>6430</v>
      </c>
      <c r="Y31" s="439">
        <v>12</v>
      </c>
    </row>
    <row r="32" spans="1:25" ht="21" customHeight="1">
      <c r="A32" s="326"/>
      <c r="B32" s="252"/>
      <c r="C32" s="270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</row>
    <row r="33" spans="1:25" ht="21" customHeight="1">
      <c r="A33" s="326"/>
      <c r="B33" s="512" t="s">
        <v>64</v>
      </c>
      <c r="C33" s="513"/>
      <c r="D33" s="71">
        <f>SUM(D34:D35)</f>
        <v>62722</v>
      </c>
      <c r="E33" s="71">
        <f aca="true" t="shared" si="11" ref="E33:Y33">SUM(E34:E35)</f>
        <v>3056</v>
      </c>
      <c r="F33" s="71">
        <f t="shared" si="11"/>
        <v>3694</v>
      </c>
      <c r="G33" s="71">
        <f t="shared" si="11"/>
        <v>3933</v>
      </c>
      <c r="H33" s="71">
        <f t="shared" si="11"/>
        <v>3994</v>
      </c>
      <c r="I33" s="71">
        <f t="shared" si="11"/>
        <v>3362</v>
      </c>
      <c r="J33" s="71">
        <f t="shared" si="11"/>
        <v>3488</v>
      </c>
      <c r="K33" s="71">
        <f t="shared" si="11"/>
        <v>4746</v>
      </c>
      <c r="L33" s="71">
        <f t="shared" si="11"/>
        <v>4913</v>
      </c>
      <c r="M33" s="71">
        <f t="shared" si="11"/>
        <v>4382</v>
      </c>
      <c r="N33" s="71">
        <f t="shared" si="11"/>
        <v>4024</v>
      </c>
      <c r="O33" s="71">
        <f t="shared" si="11"/>
        <v>4055</v>
      </c>
      <c r="P33" s="71">
        <f t="shared" si="11"/>
        <v>5127</v>
      </c>
      <c r="Q33" s="71">
        <f t="shared" si="11"/>
        <v>3623</v>
      </c>
      <c r="R33" s="71">
        <f t="shared" si="11"/>
        <v>3033</v>
      </c>
      <c r="S33" s="71">
        <f t="shared" si="11"/>
        <v>2595</v>
      </c>
      <c r="T33" s="71">
        <f t="shared" si="11"/>
        <v>2051</v>
      </c>
      <c r="U33" s="71">
        <f t="shared" si="11"/>
        <v>2620</v>
      </c>
      <c r="V33" s="71">
        <f t="shared" si="11"/>
        <v>10683</v>
      </c>
      <c r="W33" s="71">
        <f t="shared" si="11"/>
        <v>41714</v>
      </c>
      <c r="X33" s="71">
        <f t="shared" si="11"/>
        <v>10299</v>
      </c>
      <c r="Y33" s="71">
        <f t="shared" si="11"/>
        <v>26</v>
      </c>
    </row>
    <row r="34" spans="1:25" ht="21" customHeight="1">
      <c r="A34" s="326"/>
      <c r="B34" s="252"/>
      <c r="C34" s="270" t="s">
        <v>65</v>
      </c>
      <c r="D34" s="439">
        <f>SUM(E34,F34,G34,H34,I34,J34,K34,L34,M34,N34,O34,P34,Q34,R34,S34,T34,U34,Y34)</f>
        <v>35962</v>
      </c>
      <c r="E34" s="439">
        <v>1802</v>
      </c>
      <c r="F34" s="439">
        <v>2182</v>
      </c>
      <c r="G34" s="439">
        <v>2382</v>
      </c>
      <c r="H34" s="439">
        <v>2433</v>
      </c>
      <c r="I34" s="439">
        <v>1709</v>
      </c>
      <c r="J34" s="439">
        <v>1874</v>
      </c>
      <c r="K34" s="439">
        <v>2627</v>
      </c>
      <c r="L34" s="439">
        <v>2940</v>
      </c>
      <c r="M34" s="439">
        <v>2676</v>
      </c>
      <c r="N34" s="439">
        <v>2386</v>
      </c>
      <c r="O34" s="439">
        <v>2254</v>
      </c>
      <c r="P34" s="439">
        <v>2804</v>
      </c>
      <c r="Q34" s="439">
        <v>1916</v>
      </c>
      <c r="R34" s="439">
        <v>1623</v>
      </c>
      <c r="S34" s="439">
        <v>1509</v>
      </c>
      <c r="T34" s="439">
        <v>1215</v>
      </c>
      <c r="U34" s="439">
        <v>1620</v>
      </c>
      <c r="V34" s="439">
        <f>SUM(E34:G34)</f>
        <v>6366</v>
      </c>
      <c r="W34" s="439">
        <f>SUM(H34:Q34)</f>
        <v>23619</v>
      </c>
      <c r="X34" s="439">
        <f>SUM(R34:U34)</f>
        <v>5967</v>
      </c>
      <c r="Y34" s="439">
        <v>10</v>
      </c>
    </row>
    <row r="35" spans="1:25" ht="21" customHeight="1">
      <c r="A35" s="326"/>
      <c r="B35" s="252"/>
      <c r="C35" s="270" t="s">
        <v>66</v>
      </c>
      <c r="D35" s="439">
        <f>SUM(E35,F35,G35,H35,I35,J35,K35,L35,M35,N35,O35,P35,Q35,R35,S35,T35,U35,Y35)</f>
        <v>26760</v>
      </c>
      <c r="E35" s="439">
        <v>1254</v>
      </c>
      <c r="F35" s="439">
        <v>1512</v>
      </c>
      <c r="G35" s="439">
        <v>1551</v>
      </c>
      <c r="H35" s="439">
        <v>1561</v>
      </c>
      <c r="I35" s="439">
        <v>1653</v>
      </c>
      <c r="J35" s="439">
        <v>1614</v>
      </c>
      <c r="K35" s="439">
        <v>2119</v>
      </c>
      <c r="L35" s="439">
        <v>1973</v>
      </c>
      <c r="M35" s="439">
        <v>1706</v>
      </c>
      <c r="N35" s="439">
        <v>1638</v>
      </c>
      <c r="O35" s="439">
        <v>1801</v>
      </c>
      <c r="P35" s="439">
        <v>2323</v>
      </c>
      <c r="Q35" s="439">
        <v>1707</v>
      </c>
      <c r="R35" s="439">
        <v>1410</v>
      </c>
      <c r="S35" s="439">
        <v>1086</v>
      </c>
      <c r="T35" s="439">
        <v>836</v>
      </c>
      <c r="U35" s="439">
        <v>1000</v>
      </c>
      <c r="V35" s="439">
        <f>SUM(E35:G35)</f>
        <v>4317</v>
      </c>
      <c r="W35" s="439">
        <f>SUM(H35:Q35)</f>
        <v>18095</v>
      </c>
      <c r="X35" s="439">
        <f>SUM(R35:U35)</f>
        <v>4332</v>
      </c>
      <c r="Y35" s="439">
        <v>16</v>
      </c>
    </row>
    <row r="36" spans="1:25" ht="21" customHeight="1">
      <c r="A36" s="326"/>
      <c r="B36" s="62"/>
      <c r="C36" s="63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</row>
    <row r="37" spans="1:25" ht="21" customHeight="1">
      <c r="A37" s="326"/>
      <c r="B37" s="512" t="s">
        <v>67</v>
      </c>
      <c r="C37" s="513"/>
      <c r="D37" s="71">
        <f>SUM(D38:D39)</f>
        <v>38369</v>
      </c>
      <c r="E37" s="71">
        <f aca="true" t="shared" si="12" ref="E37:X37">SUM(E38:E39)</f>
        <v>1353</v>
      </c>
      <c r="F37" s="71">
        <f t="shared" si="12"/>
        <v>1635</v>
      </c>
      <c r="G37" s="71">
        <f t="shared" si="12"/>
        <v>1802</v>
      </c>
      <c r="H37" s="71">
        <f t="shared" si="12"/>
        <v>1832</v>
      </c>
      <c r="I37" s="71">
        <f t="shared" si="12"/>
        <v>969</v>
      </c>
      <c r="J37" s="71">
        <f t="shared" si="12"/>
        <v>1537</v>
      </c>
      <c r="K37" s="71">
        <f t="shared" si="12"/>
        <v>2162</v>
      </c>
      <c r="L37" s="71">
        <f t="shared" si="12"/>
        <v>1987</v>
      </c>
      <c r="M37" s="71">
        <f t="shared" si="12"/>
        <v>1823</v>
      </c>
      <c r="N37" s="71">
        <f t="shared" si="12"/>
        <v>2224</v>
      </c>
      <c r="O37" s="71">
        <f t="shared" si="12"/>
        <v>2870</v>
      </c>
      <c r="P37" s="71">
        <f t="shared" si="12"/>
        <v>4014</v>
      </c>
      <c r="Q37" s="71">
        <f t="shared" si="12"/>
        <v>2712</v>
      </c>
      <c r="R37" s="71">
        <f t="shared" si="12"/>
        <v>2639</v>
      </c>
      <c r="S37" s="71">
        <f t="shared" si="12"/>
        <v>2720</v>
      </c>
      <c r="T37" s="71">
        <f t="shared" si="12"/>
        <v>2444</v>
      </c>
      <c r="U37" s="71">
        <f t="shared" si="12"/>
        <v>3646</v>
      </c>
      <c r="V37" s="71">
        <f t="shared" si="12"/>
        <v>4790</v>
      </c>
      <c r="W37" s="71">
        <f t="shared" si="12"/>
        <v>22130</v>
      </c>
      <c r="X37" s="71">
        <f t="shared" si="12"/>
        <v>11449</v>
      </c>
      <c r="Y37" s="71" t="s">
        <v>99</v>
      </c>
    </row>
    <row r="38" spans="1:25" ht="21" customHeight="1">
      <c r="A38" s="326"/>
      <c r="B38" s="252"/>
      <c r="C38" s="270" t="s">
        <v>68</v>
      </c>
      <c r="D38" s="439">
        <f>SUM(E38,F38,G38,H38,I38,J38,K38,L38,M38,N38,O38,P38,Q38,R38,S38,T38,U38,Y38)</f>
        <v>23293</v>
      </c>
      <c r="E38" s="439">
        <v>792</v>
      </c>
      <c r="F38" s="439">
        <v>891</v>
      </c>
      <c r="G38" s="439">
        <v>1030</v>
      </c>
      <c r="H38" s="439">
        <v>1064</v>
      </c>
      <c r="I38" s="439">
        <v>450</v>
      </c>
      <c r="J38" s="439">
        <v>861</v>
      </c>
      <c r="K38" s="439">
        <v>1222</v>
      </c>
      <c r="L38" s="439">
        <v>1121</v>
      </c>
      <c r="M38" s="439">
        <v>1039</v>
      </c>
      <c r="N38" s="439">
        <v>1380</v>
      </c>
      <c r="O38" s="439">
        <v>1821</v>
      </c>
      <c r="P38" s="439">
        <v>2488</v>
      </c>
      <c r="Q38" s="439">
        <v>1708</v>
      </c>
      <c r="R38" s="439">
        <v>1671</v>
      </c>
      <c r="S38" s="439">
        <v>1806</v>
      </c>
      <c r="T38" s="439">
        <v>1602</v>
      </c>
      <c r="U38" s="439">
        <v>2347</v>
      </c>
      <c r="V38" s="439">
        <f>SUM(E38:G38)</f>
        <v>2713</v>
      </c>
      <c r="W38" s="439">
        <f>SUM(H38:Q38)</f>
        <v>13154</v>
      </c>
      <c r="X38" s="439">
        <f>SUM(R38:U38)</f>
        <v>7426</v>
      </c>
      <c r="Y38" s="439" t="s">
        <v>99</v>
      </c>
    </row>
    <row r="39" spans="1:25" ht="21" customHeight="1">
      <c r="A39" s="326"/>
      <c r="B39" s="252"/>
      <c r="C39" s="73" t="s">
        <v>80</v>
      </c>
      <c r="D39" s="439">
        <f>SUM(E39,F39,G39,H39,I39,J39,K39,L39,M39,N39,O39,P39,Q39,R39,S39,T39,U39,Y39)</f>
        <v>15076</v>
      </c>
      <c r="E39" s="439">
        <v>561</v>
      </c>
      <c r="F39" s="439">
        <v>744</v>
      </c>
      <c r="G39" s="439">
        <v>772</v>
      </c>
      <c r="H39" s="439">
        <v>768</v>
      </c>
      <c r="I39" s="439">
        <v>519</v>
      </c>
      <c r="J39" s="439">
        <v>676</v>
      </c>
      <c r="K39" s="439">
        <v>940</v>
      </c>
      <c r="L39" s="439">
        <v>866</v>
      </c>
      <c r="M39" s="439">
        <v>784</v>
      </c>
      <c r="N39" s="439">
        <v>844</v>
      </c>
      <c r="O39" s="439">
        <v>1049</v>
      </c>
      <c r="P39" s="439">
        <v>1526</v>
      </c>
      <c r="Q39" s="439">
        <v>1004</v>
      </c>
      <c r="R39" s="439">
        <v>968</v>
      </c>
      <c r="S39" s="439">
        <v>914</v>
      </c>
      <c r="T39" s="439">
        <v>842</v>
      </c>
      <c r="U39" s="439">
        <v>1299</v>
      </c>
      <c r="V39" s="439">
        <f>SUM(E39:G39)</f>
        <v>2077</v>
      </c>
      <c r="W39" s="439">
        <f>SUM(H39:Q39)</f>
        <v>8976</v>
      </c>
      <c r="X39" s="439">
        <f>SUM(R39:U39)</f>
        <v>4023</v>
      </c>
      <c r="Y39" s="439" t="s">
        <v>99</v>
      </c>
    </row>
    <row r="40" spans="1:25" ht="21" customHeight="1">
      <c r="A40" s="326"/>
      <c r="B40" s="252"/>
      <c r="C40" s="270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</row>
    <row r="41" spans="1:25" ht="21" customHeight="1">
      <c r="A41" s="326"/>
      <c r="B41" s="512" t="s">
        <v>69</v>
      </c>
      <c r="C41" s="513"/>
      <c r="D41" s="71">
        <f>SUM(D42)</f>
        <v>18872</v>
      </c>
      <c r="E41" s="71">
        <f aca="true" t="shared" si="13" ref="E41:X41">SUM(E42)</f>
        <v>757</v>
      </c>
      <c r="F41" s="71">
        <f t="shared" si="13"/>
        <v>842</v>
      </c>
      <c r="G41" s="71">
        <f t="shared" si="13"/>
        <v>898</v>
      </c>
      <c r="H41" s="71">
        <f t="shared" si="13"/>
        <v>899</v>
      </c>
      <c r="I41" s="71">
        <f t="shared" si="13"/>
        <v>558</v>
      </c>
      <c r="J41" s="71">
        <f t="shared" si="13"/>
        <v>817</v>
      </c>
      <c r="K41" s="71">
        <f t="shared" si="13"/>
        <v>1133</v>
      </c>
      <c r="L41" s="71">
        <f t="shared" si="13"/>
        <v>1067</v>
      </c>
      <c r="M41" s="71">
        <f t="shared" si="13"/>
        <v>983</v>
      </c>
      <c r="N41" s="71">
        <f t="shared" si="13"/>
        <v>1134</v>
      </c>
      <c r="O41" s="71">
        <f t="shared" si="13"/>
        <v>1318</v>
      </c>
      <c r="P41" s="71">
        <f t="shared" si="13"/>
        <v>1854</v>
      </c>
      <c r="Q41" s="71">
        <f t="shared" si="13"/>
        <v>1328</v>
      </c>
      <c r="R41" s="71">
        <f t="shared" si="13"/>
        <v>1269</v>
      </c>
      <c r="S41" s="71">
        <f t="shared" si="13"/>
        <v>1296</v>
      </c>
      <c r="T41" s="71">
        <f t="shared" si="13"/>
        <v>1186</v>
      </c>
      <c r="U41" s="71">
        <f t="shared" si="13"/>
        <v>1533</v>
      </c>
      <c r="V41" s="71">
        <f t="shared" si="13"/>
        <v>2497</v>
      </c>
      <c r="W41" s="71">
        <f t="shared" si="13"/>
        <v>11091</v>
      </c>
      <c r="X41" s="71">
        <f t="shared" si="13"/>
        <v>5284</v>
      </c>
      <c r="Y41" s="71" t="s">
        <v>99</v>
      </c>
    </row>
    <row r="42" spans="1:25" ht="21" customHeight="1">
      <c r="A42" s="326"/>
      <c r="B42" s="252"/>
      <c r="C42" s="270" t="s">
        <v>92</v>
      </c>
      <c r="D42" s="439">
        <f>SUM(E42,F42,G42,H42,I42,J42,K42,L42,M42,N42,O42,P42,Q42,R42,S42,T42,U42,Y42)</f>
        <v>18872</v>
      </c>
      <c r="E42" s="439">
        <v>757</v>
      </c>
      <c r="F42" s="439">
        <v>842</v>
      </c>
      <c r="G42" s="439">
        <v>898</v>
      </c>
      <c r="H42" s="439">
        <v>899</v>
      </c>
      <c r="I42" s="439">
        <v>558</v>
      </c>
      <c r="J42" s="439">
        <v>817</v>
      </c>
      <c r="K42" s="439">
        <v>1133</v>
      </c>
      <c r="L42" s="439">
        <v>1067</v>
      </c>
      <c r="M42" s="439">
        <v>983</v>
      </c>
      <c r="N42" s="439">
        <v>1134</v>
      </c>
      <c r="O42" s="439">
        <v>1318</v>
      </c>
      <c r="P42" s="439">
        <v>1854</v>
      </c>
      <c r="Q42" s="439">
        <v>1328</v>
      </c>
      <c r="R42" s="439">
        <v>1269</v>
      </c>
      <c r="S42" s="439">
        <v>1296</v>
      </c>
      <c r="T42" s="439">
        <v>1186</v>
      </c>
      <c r="U42" s="439">
        <v>1533</v>
      </c>
      <c r="V42" s="439">
        <f>SUM(E42:G42)</f>
        <v>2497</v>
      </c>
      <c r="W42" s="439">
        <f>SUM(H42:Q42)</f>
        <v>11091</v>
      </c>
      <c r="X42" s="439">
        <f>SUM(R42:U42)</f>
        <v>5284</v>
      </c>
      <c r="Y42" s="439" t="s">
        <v>99</v>
      </c>
    </row>
    <row r="43" spans="1:25" ht="21" customHeight="1">
      <c r="A43" s="326"/>
      <c r="B43" s="252"/>
      <c r="C43" s="270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</row>
    <row r="44" spans="1:25" ht="21" customHeight="1">
      <c r="A44" s="326"/>
      <c r="B44" s="512" t="s">
        <v>82</v>
      </c>
      <c r="C44" s="513"/>
      <c r="D44" s="71">
        <f>SUM(D45:D46)</f>
        <v>31676</v>
      </c>
      <c r="E44" s="71">
        <f aca="true" t="shared" si="14" ref="E44:X44">SUM(E45:E46)</f>
        <v>871</v>
      </c>
      <c r="F44" s="71">
        <f t="shared" si="14"/>
        <v>1019</v>
      </c>
      <c r="G44" s="71">
        <f t="shared" si="14"/>
        <v>1319</v>
      </c>
      <c r="H44" s="71">
        <f t="shared" si="14"/>
        <v>1466</v>
      </c>
      <c r="I44" s="71">
        <f t="shared" si="14"/>
        <v>627</v>
      </c>
      <c r="J44" s="71">
        <f t="shared" si="14"/>
        <v>1019</v>
      </c>
      <c r="K44" s="71">
        <f t="shared" si="14"/>
        <v>1316</v>
      </c>
      <c r="L44" s="71">
        <f t="shared" si="14"/>
        <v>1353</v>
      </c>
      <c r="M44" s="71">
        <f t="shared" si="14"/>
        <v>1357</v>
      </c>
      <c r="N44" s="71">
        <f t="shared" si="14"/>
        <v>1913</v>
      </c>
      <c r="O44" s="71">
        <f t="shared" si="14"/>
        <v>2381</v>
      </c>
      <c r="P44" s="71">
        <f t="shared" si="14"/>
        <v>3169</v>
      </c>
      <c r="Q44" s="71">
        <f t="shared" si="14"/>
        <v>2356</v>
      </c>
      <c r="R44" s="71">
        <f t="shared" si="14"/>
        <v>2360</v>
      </c>
      <c r="S44" s="71">
        <f t="shared" si="14"/>
        <v>2921</v>
      </c>
      <c r="T44" s="71">
        <f t="shared" si="14"/>
        <v>2721</v>
      </c>
      <c r="U44" s="71">
        <f t="shared" si="14"/>
        <v>3508</v>
      </c>
      <c r="V44" s="71">
        <f t="shared" si="14"/>
        <v>3209</v>
      </c>
      <c r="W44" s="71">
        <f t="shared" si="14"/>
        <v>16957</v>
      </c>
      <c r="X44" s="71">
        <f t="shared" si="14"/>
        <v>11510</v>
      </c>
      <c r="Y44" s="71" t="s">
        <v>99</v>
      </c>
    </row>
    <row r="45" spans="1:25" ht="21" customHeight="1">
      <c r="A45" s="326"/>
      <c r="B45" s="252"/>
      <c r="C45" s="270" t="s">
        <v>70</v>
      </c>
      <c r="D45" s="439">
        <f>SUM(E45,F45,G45,H45,I45,J45,K45,L45,M45,N45,O45,P45,Q45,R45,S45,T45,U45,Y45)</f>
        <v>10378</v>
      </c>
      <c r="E45" s="439">
        <v>290</v>
      </c>
      <c r="F45" s="439">
        <v>322</v>
      </c>
      <c r="G45" s="439">
        <v>416</v>
      </c>
      <c r="H45" s="439">
        <v>470</v>
      </c>
      <c r="I45" s="439">
        <v>195</v>
      </c>
      <c r="J45" s="439">
        <v>351</v>
      </c>
      <c r="K45" s="439">
        <v>449</v>
      </c>
      <c r="L45" s="439">
        <v>466</v>
      </c>
      <c r="M45" s="439">
        <v>470</v>
      </c>
      <c r="N45" s="439">
        <v>602</v>
      </c>
      <c r="O45" s="439">
        <v>773</v>
      </c>
      <c r="P45" s="439">
        <v>1066</v>
      </c>
      <c r="Q45" s="439">
        <v>735</v>
      </c>
      <c r="R45" s="439">
        <v>765</v>
      </c>
      <c r="S45" s="439">
        <v>937</v>
      </c>
      <c r="T45" s="439">
        <v>886</v>
      </c>
      <c r="U45" s="439">
        <v>1185</v>
      </c>
      <c r="V45" s="439">
        <f>SUM(E45:G45)</f>
        <v>1028</v>
      </c>
      <c r="W45" s="439">
        <f>SUM(H45:Q45)</f>
        <v>5577</v>
      </c>
      <c r="X45" s="439">
        <f>SUM(R45:U45)</f>
        <v>3773</v>
      </c>
      <c r="Y45" s="439" t="s">
        <v>99</v>
      </c>
    </row>
    <row r="46" spans="1:47" ht="21" customHeight="1">
      <c r="A46" s="328"/>
      <c r="B46" s="328"/>
      <c r="C46" s="280" t="s">
        <v>83</v>
      </c>
      <c r="D46" s="440">
        <f>SUM(E46,F46,G46,H46,I46,J46,K46,L46,M46,N46,O46,P46,Q46,R46,S46,T46,U46,Y46)</f>
        <v>21298</v>
      </c>
      <c r="E46" s="441">
        <v>581</v>
      </c>
      <c r="F46" s="441">
        <v>697</v>
      </c>
      <c r="G46" s="441">
        <v>903</v>
      </c>
      <c r="H46" s="441">
        <v>996</v>
      </c>
      <c r="I46" s="441">
        <v>432</v>
      </c>
      <c r="J46" s="441">
        <v>668</v>
      </c>
      <c r="K46" s="441">
        <v>867</v>
      </c>
      <c r="L46" s="441">
        <v>887</v>
      </c>
      <c r="M46" s="441">
        <v>887</v>
      </c>
      <c r="N46" s="441">
        <v>1311</v>
      </c>
      <c r="O46" s="441">
        <v>1608</v>
      </c>
      <c r="P46" s="441">
        <v>2103</v>
      </c>
      <c r="Q46" s="441">
        <v>1621</v>
      </c>
      <c r="R46" s="441">
        <v>1595</v>
      </c>
      <c r="S46" s="441">
        <v>1984</v>
      </c>
      <c r="T46" s="441">
        <v>1835</v>
      </c>
      <c r="U46" s="441">
        <v>2323</v>
      </c>
      <c r="V46" s="441">
        <f>SUM(E46:G46)</f>
        <v>2181</v>
      </c>
      <c r="W46" s="441">
        <f>SUM(H46:Q46)</f>
        <v>11380</v>
      </c>
      <c r="X46" s="441">
        <f>SUM(R46:U46)</f>
        <v>7737</v>
      </c>
      <c r="Y46" s="441" t="s">
        <v>99</v>
      </c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</row>
    <row r="47" spans="1:39" ht="21" customHeight="1">
      <c r="A47" s="264" t="s">
        <v>299</v>
      </c>
      <c r="B47" s="264"/>
      <c r="C47" s="264"/>
      <c r="D47" s="329"/>
      <c r="E47" s="329"/>
      <c r="F47" s="329"/>
      <c r="G47" s="329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</row>
    <row r="48" spans="1:82" ht="21" customHeight="1">
      <c r="A48" s="185" t="s">
        <v>100</v>
      </c>
      <c r="B48" s="192"/>
      <c r="C48" s="192"/>
      <c r="D48" s="192"/>
      <c r="E48" s="192"/>
      <c r="F48" s="192"/>
      <c r="G48" s="19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</row>
    <row r="49" spans="1:82" ht="18" customHeight="1">
      <c r="A49" s="185" t="s">
        <v>101</v>
      </c>
      <c r="B49" s="192"/>
      <c r="C49" s="192"/>
      <c r="D49" s="192"/>
      <c r="E49" s="192"/>
      <c r="F49" s="192"/>
      <c r="G49" s="192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</row>
    <row r="50" spans="1:82" ht="18" customHeight="1">
      <c r="A50" s="264"/>
      <c r="B50" s="264"/>
      <c r="C50" s="264"/>
      <c r="D50" s="329"/>
      <c r="E50" s="329"/>
      <c r="F50" s="329"/>
      <c r="G50" s="329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</row>
    <row r="51" spans="2:25" ht="18" customHeight="1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</row>
    <row r="52" spans="2:7" ht="18" customHeight="1">
      <c r="B52" s="192"/>
      <c r="C52" s="192"/>
      <c r="D52" s="192"/>
      <c r="E52" s="192"/>
      <c r="F52" s="192"/>
      <c r="G52" s="192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23">
    <mergeCell ref="B25:C25"/>
    <mergeCell ref="B41:C41"/>
    <mergeCell ref="B44:C44"/>
    <mergeCell ref="B27:C27"/>
    <mergeCell ref="B30:C30"/>
    <mergeCell ref="B33:C33"/>
    <mergeCell ref="B37:C37"/>
    <mergeCell ref="B17:C17"/>
    <mergeCell ref="B18:C18"/>
    <mergeCell ref="B19:C19"/>
    <mergeCell ref="B20:C20"/>
    <mergeCell ref="B21:C21"/>
    <mergeCell ref="B22:C22"/>
    <mergeCell ref="B23:C23"/>
    <mergeCell ref="B24:C24"/>
    <mergeCell ref="A3:Y3"/>
    <mergeCell ref="A5:C5"/>
    <mergeCell ref="A8:C8"/>
    <mergeCell ref="A10:C10"/>
    <mergeCell ref="A11:C11"/>
    <mergeCell ref="A13:C13"/>
    <mergeCell ref="A14:C14"/>
    <mergeCell ref="B16:C16"/>
  </mergeCells>
  <printOptions horizontalCentered="1"/>
  <pageMargins left="0.3937007874015748" right="0.1968503937007874" top="0.5905511811023623" bottom="0.1968503937007874" header="0" footer="0"/>
  <pageSetup horizontalDpi="1200" verticalDpi="12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1"/>
  <sheetViews>
    <sheetView zoomScale="75" zoomScaleNormal="7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H13" sqref="H13"/>
    </sheetView>
  </sheetViews>
  <sheetFormatPr defaultColWidth="10.59765625" defaultRowHeight="15"/>
  <cols>
    <col min="1" max="1" width="12.5" style="76" customWidth="1"/>
    <col min="2" max="2" width="2.59765625" style="76" customWidth="1"/>
    <col min="3" max="10" width="13.8984375" style="76" customWidth="1"/>
    <col min="11" max="11" width="13.8984375" style="82" customWidth="1"/>
    <col min="12" max="18" width="13.8984375" style="76" customWidth="1"/>
    <col min="19" max="19" width="13.8984375" style="84" customWidth="1"/>
    <col min="20" max="16384" width="10.59765625" style="76" customWidth="1"/>
  </cols>
  <sheetData>
    <row r="1" spans="1:19" s="300" customFormat="1" ht="19.5" customHeight="1">
      <c r="A1" s="74" t="s">
        <v>257</v>
      </c>
      <c r="K1" s="301"/>
      <c r="S1" s="75" t="s">
        <v>258</v>
      </c>
    </row>
    <row r="2" spans="1:19" s="286" customFormat="1" ht="18" customHeight="1">
      <c r="A2" s="537" t="s">
        <v>259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s="286" customFormat="1" ht="18" customHeight="1">
      <c r="A3" s="538" t="s">
        <v>260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19" s="286" customFormat="1" ht="18" customHeight="1" thickBo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288"/>
      <c r="L4" s="303"/>
      <c r="M4" s="303"/>
      <c r="N4" s="303"/>
      <c r="O4" s="303"/>
      <c r="P4" s="303"/>
      <c r="Q4" s="303"/>
      <c r="R4" s="303"/>
      <c r="S4" s="304" t="s">
        <v>102</v>
      </c>
    </row>
    <row r="5" spans="1:19" s="286" customFormat="1" ht="9" customHeight="1">
      <c r="A5" s="539" t="s">
        <v>103</v>
      </c>
      <c r="B5" s="540"/>
      <c r="C5" s="544" t="s">
        <v>108</v>
      </c>
      <c r="D5" s="547" t="s">
        <v>261</v>
      </c>
      <c r="E5" s="550" t="s">
        <v>262</v>
      </c>
      <c r="F5" s="305"/>
      <c r="G5" s="547" t="s">
        <v>263</v>
      </c>
      <c r="H5" s="547" t="s">
        <v>264</v>
      </c>
      <c r="I5" s="547" t="s">
        <v>265</v>
      </c>
      <c r="J5" s="547" t="s">
        <v>266</v>
      </c>
      <c r="K5" s="534" t="s">
        <v>267</v>
      </c>
      <c r="L5" s="531" t="s">
        <v>109</v>
      </c>
      <c r="M5" s="531" t="s">
        <v>110</v>
      </c>
      <c r="N5" s="531" t="s">
        <v>111</v>
      </c>
      <c r="O5" s="531" t="s">
        <v>112</v>
      </c>
      <c r="P5" s="531" t="s">
        <v>113</v>
      </c>
      <c r="Q5" s="531" t="s">
        <v>114</v>
      </c>
      <c r="R5" s="531" t="s">
        <v>115</v>
      </c>
      <c r="S5" s="528" t="s">
        <v>116</v>
      </c>
    </row>
    <row r="6" spans="1:19" s="286" customFormat="1" ht="14.25" customHeight="1">
      <c r="A6" s="538"/>
      <c r="B6" s="541"/>
      <c r="C6" s="545"/>
      <c r="D6" s="548"/>
      <c r="E6" s="551"/>
      <c r="F6" s="307" t="s">
        <v>268</v>
      </c>
      <c r="G6" s="548"/>
      <c r="H6" s="548"/>
      <c r="I6" s="548"/>
      <c r="J6" s="548"/>
      <c r="K6" s="535"/>
      <c r="L6" s="532"/>
      <c r="M6" s="532"/>
      <c r="N6" s="532"/>
      <c r="O6" s="532"/>
      <c r="P6" s="532"/>
      <c r="Q6" s="532"/>
      <c r="R6" s="532"/>
      <c r="S6" s="529"/>
    </row>
    <row r="7" spans="1:19" s="286" customFormat="1" ht="14.25" customHeight="1">
      <c r="A7" s="542"/>
      <c r="B7" s="543"/>
      <c r="C7" s="546"/>
      <c r="D7" s="549"/>
      <c r="E7" s="552"/>
      <c r="F7" s="308" t="s">
        <v>269</v>
      </c>
      <c r="G7" s="549"/>
      <c r="H7" s="549"/>
      <c r="I7" s="549"/>
      <c r="J7" s="549"/>
      <c r="K7" s="536"/>
      <c r="L7" s="533"/>
      <c r="M7" s="533"/>
      <c r="N7" s="533"/>
      <c r="O7" s="533"/>
      <c r="P7" s="533"/>
      <c r="Q7" s="533"/>
      <c r="R7" s="533"/>
      <c r="S7" s="530"/>
    </row>
    <row r="8" spans="1:19" s="286" customFormat="1" ht="14.25" customHeight="1">
      <c r="A8" s="309"/>
      <c r="B8" s="310"/>
      <c r="C8" s="197"/>
      <c r="D8" s="302"/>
      <c r="E8" s="302"/>
      <c r="F8" s="302"/>
      <c r="G8" s="302"/>
      <c r="H8" s="303" t="s">
        <v>104</v>
      </c>
      <c r="I8" s="303" t="s">
        <v>104</v>
      </c>
      <c r="J8" s="302"/>
      <c r="K8" s="311"/>
      <c r="L8" s="302"/>
      <c r="M8" s="302"/>
      <c r="N8" s="302"/>
      <c r="O8" s="302"/>
      <c r="P8" s="303" t="s">
        <v>104</v>
      </c>
      <c r="Q8" s="303" t="s">
        <v>104</v>
      </c>
      <c r="R8" s="302"/>
      <c r="S8" s="312"/>
    </row>
    <row r="9" spans="1:19" s="286" customFormat="1" ht="14.25" customHeight="1">
      <c r="A9" s="302" t="s">
        <v>270</v>
      </c>
      <c r="B9" s="313" t="s">
        <v>105</v>
      </c>
      <c r="C9" s="314">
        <v>761800</v>
      </c>
      <c r="D9" s="303">
        <v>24983</v>
      </c>
      <c r="E9" s="303">
        <v>15351</v>
      </c>
      <c r="F9" s="303">
        <v>2750</v>
      </c>
      <c r="G9" s="303">
        <v>1019</v>
      </c>
      <c r="H9" s="303">
        <v>8151</v>
      </c>
      <c r="I9" s="303">
        <v>756</v>
      </c>
      <c r="J9" s="272">
        <v>9632</v>
      </c>
      <c r="K9" s="272">
        <v>-5532</v>
      </c>
      <c r="L9" s="442">
        <f>D9*1000/$C$9</f>
        <v>32.794696770805984</v>
      </c>
      <c r="M9" s="442">
        <f>E9*1000/$C9</f>
        <v>20.150958256760305</v>
      </c>
      <c r="N9" s="442">
        <f>F9*1000/$D9</f>
        <v>110.07485089861106</v>
      </c>
      <c r="O9" s="443">
        <v>39.2</v>
      </c>
      <c r="P9" s="443">
        <f aca="true" t="shared" si="0" ref="P9:S10">H9*1000/$C9</f>
        <v>10.699658703071673</v>
      </c>
      <c r="Q9" s="444">
        <f t="shared" si="0"/>
        <v>0.9923864531373063</v>
      </c>
      <c r="R9" s="443">
        <f t="shared" si="0"/>
        <v>12.643738514045681</v>
      </c>
      <c r="S9" s="442">
        <f t="shared" si="0"/>
        <v>-7.261748490417433</v>
      </c>
    </row>
    <row r="10" spans="1:19" s="286" customFormat="1" ht="14.25" customHeight="1">
      <c r="A10" s="302">
        <v>18</v>
      </c>
      <c r="B10" s="313" t="s">
        <v>105</v>
      </c>
      <c r="C10" s="314">
        <v>761600</v>
      </c>
      <c r="D10" s="303">
        <v>24032</v>
      </c>
      <c r="E10" s="303">
        <v>16091</v>
      </c>
      <c r="F10" s="303">
        <v>2740</v>
      </c>
      <c r="G10" s="303">
        <v>843</v>
      </c>
      <c r="H10" s="303">
        <v>9878</v>
      </c>
      <c r="I10" s="303">
        <v>811</v>
      </c>
      <c r="J10" s="272">
        <v>7941</v>
      </c>
      <c r="K10" s="272">
        <v>-8141</v>
      </c>
      <c r="L10" s="442">
        <f>D10*1000/C10</f>
        <v>31.554621848739497</v>
      </c>
      <c r="M10" s="442">
        <f>E10*1000/$C10</f>
        <v>21.127888655462186</v>
      </c>
      <c r="N10" s="442">
        <f>F10*1000/$D10</f>
        <v>114.01464713715046</v>
      </c>
      <c r="O10" s="443">
        <v>33.9</v>
      </c>
      <c r="P10" s="443">
        <f t="shared" si="0"/>
        <v>12.970063025210084</v>
      </c>
      <c r="Q10" s="444">
        <f t="shared" si="0"/>
        <v>1.0648634453781514</v>
      </c>
      <c r="R10" s="443">
        <f t="shared" si="0"/>
        <v>10.426733193277311</v>
      </c>
      <c r="S10" s="442">
        <f t="shared" si="0"/>
        <v>-10.689338235294118</v>
      </c>
    </row>
    <row r="11" spans="1:19" s="286" customFormat="1" ht="14.25" customHeight="1">
      <c r="A11" s="302">
        <v>19</v>
      </c>
      <c r="B11" s="313" t="s">
        <v>105</v>
      </c>
      <c r="C11" s="314">
        <v>743672</v>
      </c>
      <c r="D11" s="303" t="s">
        <v>32</v>
      </c>
      <c r="E11" s="303" t="s">
        <v>32</v>
      </c>
      <c r="F11" s="303" t="s">
        <v>32</v>
      </c>
      <c r="G11" s="303" t="s">
        <v>32</v>
      </c>
      <c r="H11" s="303" t="s">
        <v>32</v>
      </c>
      <c r="I11" s="303" t="s">
        <v>32</v>
      </c>
      <c r="J11" s="272" t="s">
        <v>32</v>
      </c>
      <c r="K11" s="272">
        <v>-22141</v>
      </c>
      <c r="L11" s="442" t="s">
        <v>32</v>
      </c>
      <c r="M11" s="442" t="s">
        <v>32</v>
      </c>
      <c r="N11" s="442" t="s">
        <v>32</v>
      </c>
      <c r="O11" s="443" t="s">
        <v>32</v>
      </c>
      <c r="P11" s="443" t="s">
        <v>32</v>
      </c>
      <c r="Q11" s="444" t="s">
        <v>32</v>
      </c>
      <c r="R11" s="443" t="s">
        <v>32</v>
      </c>
      <c r="S11" s="442">
        <f>K11*1000/$C11</f>
        <v>-29.77253412794888</v>
      </c>
    </row>
    <row r="12" spans="1:19" s="286" customFormat="1" ht="14.25" customHeight="1">
      <c r="A12" s="302">
        <v>20</v>
      </c>
      <c r="B12" s="313" t="s">
        <v>105</v>
      </c>
      <c r="C12" s="314">
        <v>887510</v>
      </c>
      <c r="D12" s="303" t="s">
        <v>32</v>
      </c>
      <c r="E12" s="303" t="s">
        <v>32</v>
      </c>
      <c r="F12" s="303" t="s">
        <v>32</v>
      </c>
      <c r="G12" s="303" t="s">
        <v>32</v>
      </c>
      <c r="H12" s="303" t="s">
        <v>32</v>
      </c>
      <c r="I12" s="303" t="s">
        <v>32</v>
      </c>
      <c r="J12" s="272" t="s">
        <v>32</v>
      </c>
      <c r="K12" s="272">
        <v>152075</v>
      </c>
      <c r="L12" s="442" t="s">
        <v>32</v>
      </c>
      <c r="M12" s="442" t="s">
        <v>32</v>
      </c>
      <c r="N12" s="442" t="s">
        <v>32</v>
      </c>
      <c r="O12" s="443" t="s">
        <v>32</v>
      </c>
      <c r="P12" s="443" t="s">
        <v>32</v>
      </c>
      <c r="Q12" s="444" t="s">
        <v>32</v>
      </c>
      <c r="R12" s="443" t="s">
        <v>32</v>
      </c>
      <c r="S12" s="442">
        <f>K12*1000/$C12</f>
        <v>171.35018196978064</v>
      </c>
    </row>
    <row r="13" spans="1:19" s="286" customFormat="1" ht="14.25" customHeight="1">
      <c r="A13" s="302">
        <v>21</v>
      </c>
      <c r="B13" s="313" t="s">
        <v>105</v>
      </c>
      <c r="C13" s="314">
        <v>877197</v>
      </c>
      <c r="D13" s="303" t="s">
        <v>32</v>
      </c>
      <c r="E13" s="303" t="s">
        <v>32</v>
      </c>
      <c r="F13" s="303" t="s">
        <v>32</v>
      </c>
      <c r="G13" s="303" t="s">
        <v>32</v>
      </c>
      <c r="H13" s="303" t="s">
        <v>32</v>
      </c>
      <c r="I13" s="303" t="s">
        <v>32</v>
      </c>
      <c r="J13" s="272" t="s">
        <v>32</v>
      </c>
      <c r="K13" s="272">
        <v>-15234</v>
      </c>
      <c r="L13" s="442" t="s">
        <v>32</v>
      </c>
      <c r="M13" s="442" t="s">
        <v>32</v>
      </c>
      <c r="N13" s="442" t="s">
        <v>32</v>
      </c>
      <c r="O13" s="443" t="s">
        <v>32</v>
      </c>
      <c r="P13" s="443" t="s">
        <v>32</v>
      </c>
      <c r="Q13" s="444" t="s">
        <v>32</v>
      </c>
      <c r="R13" s="443" t="s">
        <v>32</v>
      </c>
      <c r="S13" s="442">
        <f>K13*1000/$C13</f>
        <v>-17.36668046060349</v>
      </c>
    </row>
    <row r="14" spans="1:19" s="286" customFormat="1" ht="9" customHeight="1">
      <c r="A14" s="302"/>
      <c r="B14" s="313" t="s">
        <v>105</v>
      </c>
      <c r="C14" s="314"/>
      <c r="D14" s="303"/>
      <c r="E14" s="303"/>
      <c r="F14" s="303"/>
      <c r="G14" s="303"/>
      <c r="H14" s="303"/>
      <c r="I14" s="303"/>
      <c r="J14" s="272"/>
      <c r="K14" s="272"/>
      <c r="L14" s="442"/>
      <c r="M14" s="442"/>
      <c r="N14" s="442"/>
      <c r="O14" s="443"/>
      <c r="P14" s="443"/>
      <c r="Q14" s="444"/>
      <c r="R14" s="443"/>
      <c r="S14" s="442"/>
    </row>
    <row r="15" spans="1:19" s="286" customFormat="1" ht="14.25" customHeight="1">
      <c r="A15" s="302">
        <v>22</v>
      </c>
      <c r="B15" s="313" t="s">
        <v>106</v>
      </c>
      <c r="C15" s="314">
        <v>927743</v>
      </c>
      <c r="D15" s="303">
        <v>37289</v>
      </c>
      <c r="E15" s="303">
        <v>15185</v>
      </c>
      <c r="F15" s="303">
        <v>3241</v>
      </c>
      <c r="G15" s="303">
        <v>1428</v>
      </c>
      <c r="H15" s="303">
        <v>12797</v>
      </c>
      <c r="I15" s="303">
        <v>1234</v>
      </c>
      <c r="J15" s="272">
        <v>22104</v>
      </c>
      <c r="K15" s="272">
        <v>28442</v>
      </c>
      <c r="L15" s="442">
        <f>D15*1000/C15</f>
        <v>40.193243171869796</v>
      </c>
      <c r="M15" s="442">
        <f>E15*1000/$C15</f>
        <v>16.36767941121625</v>
      </c>
      <c r="N15" s="442">
        <f>F15*1000/$D15</f>
        <v>86.91571240848508</v>
      </c>
      <c r="O15" s="443">
        <v>36.9</v>
      </c>
      <c r="P15" s="443">
        <f aca="true" t="shared" si="1" ref="P15:S19">H15*1000/$C15</f>
        <v>13.793690709603846</v>
      </c>
      <c r="Q15" s="444">
        <f t="shared" si="1"/>
        <v>1.3301097394429275</v>
      </c>
      <c r="R15" s="443">
        <f t="shared" si="1"/>
        <v>23.825563760653544</v>
      </c>
      <c r="S15" s="442">
        <f t="shared" si="1"/>
        <v>30.65719709014242</v>
      </c>
    </row>
    <row r="16" spans="1:19" s="286" customFormat="1" ht="14.25" customHeight="1">
      <c r="A16" s="302">
        <v>23</v>
      </c>
      <c r="B16" s="313" t="s">
        <v>105</v>
      </c>
      <c r="C16" s="314">
        <v>942000</v>
      </c>
      <c r="D16" s="303">
        <v>34339</v>
      </c>
      <c r="E16" s="303">
        <v>13475</v>
      </c>
      <c r="F16" s="303">
        <v>3018</v>
      </c>
      <c r="G16" s="303">
        <v>1479</v>
      </c>
      <c r="H16" s="303">
        <v>11401</v>
      </c>
      <c r="I16" s="303">
        <v>1156</v>
      </c>
      <c r="J16" s="272">
        <v>20864</v>
      </c>
      <c r="K16" s="272">
        <v>-6607</v>
      </c>
      <c r="L16" s="442">
        <f>D16*1000/C16</f>
        <v>36.453290870488324</v>
      </c>
      <c r="M16" s="442">
        <f>E16*1000/$C16</f>
        <v>14.304670912951167</v>
      </c>
      <c r="N16" s="442">
        <f>F16*1000/$D16</f>
        <v>87.88840676781503</v>
      </c>
      <c r="O16" s="443">
        <v>41.3</v>
      </c>
      <c r="P16" s="443">
        <f t="shared" si="1"/>
        <v>12.102972399150744</v>
      </c>
      <c r="Q16" s="444">
        <f t="shared" si="1"/>
        <v>1.227176220806794</v>
      </c>
      <c r="R16" s="443">
        <f t="shared" si="1"/>
        <v>22.148619957537154</v>
      </c>
      <c r="S16" s="442">
        <f t="shared" si="1"/>
        <v>-7.01380042462845</v>
      </c>
    </row>
    <row r="17" spans="1:19" s="286" customFormat="1" ht="14.25" customHeight="1">
      <c r="A17" s="302">
        <v>24</v>
      </c>
      <c r="B17" s="313" t="s">
        <v>105</v>
      </c>
      <c r="C17" s="314">
        <v>965100</v>
      </c>
      <c r="D17" s="303">
        <v>32131</v>
      </c>
      <c r="E17" s="303">
        <v>12979</v>
      </c>
      <c r="F17" s="303">
        <v>2650</v>
      </c>
      <c r="G17" s="303">
        <v>2009</v>
      </c>
      <c r="H17" s="303">
        <v>9615</v>
      </c>
      <c r="I17" s="303">
        <v>1112</v>
      </c>
      <c r="J17" s="272">
        <v>19152</v>
      </c>
      <c r="K17" s="272">
        <v>3948</v>
      </c>
      <c r="L17" s="442">
        <f>D17*1000/C17</f>
        <v>33.29292301315926</v>
      </c>
      <c r="M17" s="442">
        <f>E17*1000/$C17</f>
        <v>13.448347321521085</v>
      </c>
      <c r="N17" s="442">
        <f>F17*1000/$D17</f>
        <v>82.47486850704927</v>
      </c>
      <c r="O17" s="443">
        <v>58.8</v>
      </c>
      <c r="P17" s="443">
        <f t="shared" si="1"/>
        <v>9.962698165993162</v>
      </c>
      <c r="Q17" s="444">
        <f t="shared" si="1"/>
        <v>1.1522122059890167</v>
      </c>
      <c r="R17" s="443">
        <f t="shared" si="1"/>
        <v>19.844575691638173</v>
      </c>
      <c r="S17" s="442">
        <f t="shared" si="1"/>
        <v>4.090767796083307</v>
      </c>
    </row>
    <row r="18" spans="1:19" s="286" customFormat="1" ht="14.25" customHeight="1">
      <c r="A18" s="302">
        <v>25</v>
      </c>
      <c r="B18" s="313" t="s">
        <v>106</v>
      </c>
      <c r="C18" s="314">
        <v>957279</v>
      </c>
      <c r="D18" s="303">
        <v>26192</v>
      </c>
      <c r="E18" s="303">
        <v>12630</v>
      </c>
      <c r="F18" s="303">
        <v>2190</v>
      </c>
      <c r="G18" s="303">
        <v>2012</v>
      </c>
      <c r="H18" s="303">
        <v>7949</v>
      </c>
      <c r="I18" s="303">
        <v>1079</v>
      </c>
      <c r="J18" s="272">
        <v>13562</v>
      </c>
      <c r="K18" s="272">
        <v>-21416</v>
      </c>
      <c r="L18" s="442">
        <f>D18*1000/C18</f>
        <v>27.360884339884194</v>
      </c>
      <c r="M18" s="442">
        <f>E18*1000/$C18</f>
        <v>13.193645739643301</v>
      </c>
      <c r="N18" s="442">
        <f>F18*1000/$D18</f>
        <v>83.61331704337202</v>
      </c>
      <c r="O18" s="443">
        <v>71.3</v>
      </c>
      <c r="P18" s="443">
        <f t="shared" si="1"/>
        <v>8.303744258465922</v>
      </c>
      <c r="Q18" s="444">
        <f t="shared" si="1"/>
        <v>1.1271531079236043</v>
      </c>
      <c r="R18" s="443">
        <f t="shared" si="1"/>
        <v>14.167238600240891</v>
      </c>
      <c r="S18" s="442">
        <f t="shared" si="1"/>
        <v>-22.37174324308796</v>
      </c>
    </row>
    <row r="19" spans="1:19" s="286" customFormat="1" ht="14.25" customHeight="1">
      <c r="A19" s="302">
        <v>26</v>
      </c>
      <c r="B19" s="313" t="s">
        <v>105</v>
      </c>
      <c r="C19" s="314">
        <v>960100</v>
      </c>
      <c r="D19" s="303">
        <v>22108</v>
      </c>
      <c r="E19" s="303">
        <v>11130</v>
      </c>
      <c r="F19" s="303">
        <v>1883</v>
      </c>
      <c r="G19" s="303">
        <v>1836</v>
      </c>
      <c r="H19" s="303">
        <v>7514</v>
      </c>
      <c r="I19" s="303">
        <v>1045</v>
      </c>
      <c r="J19" s="272">
        <v>10978</v>
      </c>
      <c r="K19" s="272">
        <v>-8146</v>
      </c>
      <c r="L19" s="442">
        <f>D19*1000/C19</f>
        <v>23.026768044995315</v>
      </c>
      <c r="M19" s="442">
        <f>E19*1000/$C19</f>
        <v>11.59254244349547</v>
      </c>
      <c r="N19" s="442">
        <f>F19*1000/$D19</f>
        <v>85.17278813099331</v>
      </c>
      <c r="O19" s="443">
        <v>76.7</v>
      </c>
      <c r="P19" s="443">
        <f t="shared" si="1"/>
        <v>7.826268097073221</v>
      </c>
      <c r="Q19" s="444">
        <f t="shared" si="1"/>
        <v>1.088428288719925</v>
      </c>
      <c r="R19" s="443">
        <f t="shared" si="1"/>
        <v>11.434225601499843</v>
      </c>
      <c r="S19" s="442">
        <f t="shared" si="1"/>
        <v>-8.484532861160297</v>
      </c>
    </row>
    <row r="20" spans="1:19" s="286" customFormat="1" ht="9" customHeight="1">
      <c r="A20" s="302"/>
      <c r="B20" s="315"/>
      <c r="C20" s="314"/>
      <c r="D20" s="303"/>
      <c r="E20" s="303"/>
      <c r="F20" s="303"/>
      <c r="G20" s="303"/>
      <c r="H20" s="303"/>
      <c r="I20" s="303"/>
      <c r="J20" s="272"/>
      <c r="K20" s="272"/>
      <c r="L20" s="442"/>
      <c r="M20" s="442"/>
      <c r="N20" s="442"/>
      <c r="O20" s="443"/>
      <c r="P20" s="443"/>
      <c r="Q20" s="444"/>
      <c r="R20" s="443"/>
      <c r="S20" s="442"/>
    </row>
    <row r="21" spans="1:19" s="286" customFormat="1" ht="14.25" customHeight="1">
      <c r="A21" s="302">
        <v>27</v>
      </c>
      <c r="B21" s="313" t="s">
        <v>105</v>
      </c>
      <c r="C21" s="314">
        <v>959300</v>
      </c>
      <c r="D21" s="303">
        <v>20566</v>
      </c>
      <c r="E21" s="303">
        <v>10191</v>
      </c>
      <c r="F21" s="303">
        <v>1479</v>
      </c>
      <c r="G21" s="303">
        <v>1698</v>
      </c>
      <c r="H21" s="303">
        <v>7614</v>
      </c>
      <c r="I21" s="303">
        <v>986</v>
      </c>
      <c r="J21" s="272">
        <v>10375</v>
      </c>
      <c r="K21" s="272">
        <v>-11175</v>
      </c>
      <c r="L21" s="442">
        <f>D21*1000/C21</f>
        <v>21.43854894193683</v>
      </c>
      <c r="M21" s="442">
        <f>E21*1000/$C21</f>
        <v>10.623371208172626</v>
      </c>
      <c r="N21" s="442">
        <f>F21*1000/$D21</f>
        <v>71.91481085286395</v>
      </c>
      <c r="O21" s="443">
        <v>76.3</v>
      </c>
      <c r="P21" s="443">
        <f aca="true" t="shared" si="2" ref="P21:P33">H21*1000/$C21</f>
        <v>7.9370374231210254</v>
      </c>
      <c r="Q21" s="444">
        <f aca="true" t="shared" si="3" ref="Q21:S25">I21*1000/$C21</f>
        <v>1.0278327947461692</v>
      </c>
      <c r="R21" s="443">
        <f t="shared" si="3"/>
        <v>10.815177733764203</v>
      </c>
      <c r="S21" s="442">
        <f t="shared" si="3"/>
        <v>-11.649119149379755</v>
      </c>
    </row>
    <row r="22" spans="1:19" s="286" customFormat="1" ht="14.25" customHeight="1">
      <c r="A22" s="302">
        <v>28</v>
      </c>
      <c r="B22" s="313" t="s">
        <v>105</v>
      </c>
      <c r="C22" s="314">
        <v>958000</v>
      </c>
      <c r="D22" s="303">
        <v>19207</v>
      </c>
      <c r="E22" s="303">
        <v>10081</v>
      </c>
      <c r="F22" s="303">
        <v>1273</v>
      </c>
      <c r="G22" s="303">
        <v>1692</v>
      </c>
      <c r="H22" s="303">
        <v>7354</v>
      </c>
      <c r="I22" s="303">
        <v>908</v>
      </c>
      <c r="J22" s="272">
        <v>9126</v>
      </c>
      <c r="K22" s="272">
        <v>-10472</v>
      </c>
      <c r="L22" s="442">
        <f>D22*1000/C22</f>
        <v>20.049060542797495</v>
      </c>
      <c r="M22" s="442">
        <f>E22*1000/$C22</f>
        <v>10.522964509394573</v>
      </c>
      <c r="N22" s="442">
        <f>F22*1000/$D22</f>
        <v>66.27791950851253</v>
      </c>
      <c r="O22" s="443">
        <v>81</v>
      </c>
      <c r="P22" s="443">
        <f t="shared" si="2"/>
        <v>7.676409185803758</v>
      </c>
      <c r="Q22" s="444">
        <f t="shared" si="3"/>
        <v>0.9478079331941545</v>
      </c>
      <c r="R22" s="443">
        <f t="shared" si="3"/>
        <v>9.526096033402922</v>
      </c>
      <c r="S22" s="442">
        <f t="shared" si="3"/>
        <v>-10.931106471816284</v>
      </c>
    </row>
    <row r="23" spans="1:19" s="286" customFormat="1" ht="14.25" customHeight="1">
      <c r="A23" s="302">
        <v>29</v>
      </c>
      <c r="B23" s="313" t="s">
        <v>105</v>
      </c>
      <c r="C23" s="314">
        <v>962400</v>
      </c>
      <c r="D23" s="303">
        <v>18864</v>
      </c>
      <c r="E23" s="303">
        <v>8964</v>
      </c>
      <c r="F23" s="303">
        <v>1116</v>
      </c>
      <c r="G23" s="303">
        <v>1727</v>
      </c>
      <c r="H23" s="303">
        <v>7425</v>
      </c>
      <c r="I23" s="303">
        <v>930</v>
      </c>
      <c r="J23" s="272">
        <v>9900</v>
      </c>
      <c r="K23" s="272">
        <v>-5568</v>
      </c>
      <c r="L23" s="442">
        <f>D23*1000/C23</f>
        <v>19.600997506234414</v>
      </c>
      <c r="M23" s="442">
        <f>E23*1000/$C23</f>
        <v>9.314214463840399</v>
      </c>
      <c r="N23" s="442">
        <f>F23*1000/$D23</f>
        <v>59.16030534351145</v>
      </c>
      <c r="O23" s="443">
        <v>83.9</v>
      </c>
      <c r="P23" s="443">
        <f t="shared" si="2"/>
        <v>7.715087281795511</v>
      </c>
      <c r="Q23" s="444">
        <f t="shared" si="3"/>
        <v>0.9663341645885287</v>
      </c>
      <c r="R23" s="443">
        <f t="shared" si="3"/>
        <v>10.286783042394015</v>
      </c>
      <c r="S23" s="442">
        <f t="shared" si="3"/>
        <v>-5.785536159600998</v>
      </c>
    </row>
    <row r="24" spans="1:19" s="286" customFormat="1" ht="14.25" customHeight="1">
      <c r="A24" s="302">
        <v>30</v>
      </c>
      <c r="B24" s="313" t="s">
        <v>106</v>
      </c>
      <c r="C24" s="314">
        <v>966187</v>
      </c>
      <c r="D24" s="303">
        <v>18021</v>
      </c>
      <c r="E24" s="303">
        <v>8713</v>
      </c>
      <c r="F24" s="303">
        <v>951</v>
      </c>
      <c r="G24" s="303">
        <v>1564</v>
      </c>
      <c r="H24" s="303">
        <v>7413</v>
      </c>
      <c r="I24" s="303">
        <v>824</v>
      </c>
      <c r="J24" s="272">
        <v>9308</v>
      </c>
      <c r="K24" s="272">
        <v>-6736</v>
      </c>
      <c r="L24" s="442">
        <f>D24*1000/C24</f>
        <v>18.65166887983382</v>
      </c>
      <c r="M24" s="442">
        <f>E24*1000/$C24</f>
        <v>9.017923031462853</v>
      </c>
      <c r="N24" s="442">
        <f>F24*1000/$D24</f>
        <v>52.77176627268187</v>
      </c>
      <c r="O24" s="443">
        <v>79.9</v>
      </c>
      <c r="P24" s="443">
        <f t="shared" si="2"/>
        <v>7.672427801243445</v>
      </c>
      <c r="Q24" s="444">
        <f t="shared" si="3"/>
        <v>0.8528369766929176</v>
      </c>
      <c r="R24" s="443">
        <f t="shared" si="3"/>
        <v>9.633745848370967</v>
      </c>
      <c r="S24" s="442">
        <f t="shared" si="3"/>
        <v>-6.971735285198414</v>
      </c>
    </row>
    <row r="25" spans="1:19" s="286" customFormat="1" ht="14.25" customHeight="1">
      <c r="A25" s="302">
        <v>31</v>
      </c>
      <c r="B25" s="313" t="s">
        <v>105</v>
      </c>
      <c r="C25" s="314">
        <v>968531</v>
      </c>
      <c r="D25" s="303">
        <v>16626</v>
      </c>
      <c r="E25" s="303">
        <v>9032</v>
      </c>
      <c r="F25" s="303">
        <v>967</v>
      </c>
      <c r="G25" s="303">
        <v>1565</v>
      </c>
      <c r="H25" s="303">
        <v>7494</v>
      </c>
      <c r="I25" s="303">
        <v>863</v>
      </c>
      <c r="J25" s="272">
        <v>7594</v>
      </c>
      <c r="K25" s="272">
        <v>-6057</v>
      </c>
      <c r="L25" s="442">
        <f>D25*1000/C25</f>
        <v>17.166203250076663</v>
      </c>
      <c r="M25" s="442">
        <f>E25*1000/$C25</f>
        <v>9.32546299498932</v>
      </c>
      <c r="N25" s="442">
        <f>F25*1000/$D25</f>
        <v>58.161915072777575</v>
      </c>
      <c r="O25" s="443">
        <v>86</v>
      </c>
      <c r="P25" s="443">
        <f t="shared" si="2"/>
        <v>7.737491107667179</v>
      </c>
      <c r="Q25" s="444">
        <f t="shared" si="3"/>
        <v>0.8910401422360255</v>
      </c>
      <c r="R25" s="443">
        <f t="shared" si="3"/>
        <v>7.8407402550873435</v>
      </c>
      <c r="S25" s="442">
        <f t="shared" si="3"/>
        <v>-6.253800859239405</v>
      </c>
    </row>
    <row r="26" spans="1:19" s="286" customFormat="1" ht="9" customHeight="1">
      <c r="A26" s="302"/>
      <c r="B26" s="313"/>
      <c r="C26" s="314"/>
      <c r="D26" s="303"/>
      <c r="E26" s="303"/>
      <c r="F26" s="303"/>
      <c r="G26" s="303"/>
      <c r="H26" s="303"/>
      <c r="I26" s="303"/>
      <c r="J26" s="272"/>
      <c r="K26" s="272"/>
      <c r="L26" s="442"/>
      <c r="M26" s="442"/>
      <c r="N26" s="442"/>
      <c r="O26" s="443"/>
      <c r="P26" s="443"/>
      <c r="Q26" s="444"/>
      <c r="R26" s="443"/>
      <c r="S26" s="442"/>
    </row>
    <row r="27" spans="1:19" s="286" customFormat="1" ht="14.25" customHeight="1">
      <c r="A27" s="302">
        <v>32</v>
      </c>
      <c r="B27" s="313" t="s">
        <v>105</v>
      </c>
      <c r="C27" s="314">
        <v>971390</v>
      </c>
      <c r="D27" s="303">
        <v>16315</v>
      </c>
      <c r="E27" s="303">
        <v>9495</v>
      </c>
      <c r="F27" s="303">
        <v>842</v>
      </c>
      <c r="G27" s="303">
        <v>1635</v>
      </c>
      <c r="H27" s="303">
        <v>7848</v>
      </c>
      <c r="I27" s="303">
        <v>810</v>
      </c>
      <c r="J27" s="272">
        <v>6820</v>
      </c>
      <c r="K27" s="272">
        <v>-6333</v>
      </c>
      <c r="L27" s="442">
        <f>D27*1000/C27</f>
        <v>16.795519822110585</v>
      </c>
      <c r="M27" s="442">
        <f>E27*1000/$C27</f>
        <v>9.774652817097149</v>
      </c>
      <c r="N27" s="442">
        <f>F27*1000/$D27</f>
        <v>51.608948820104196</v>
      </c>
      <c r="O27" s="443">
        <v>91.1</v>
      </c>
      <c r="P27" s="443">
        <f t="shared" si="2"/>
        <v>8.079144318965605</v>
      </c>
      <c r="Q27" s="444">
        <f aca="true" t="shared" si="4" ref="Q27:S31">I27*1000/$C27</f>
        <v>0.8338566384253493</v>
      </c>
      <c r="R27" s="443">
        <f t="shared" si="4"/>
        <v>7.020867005013434</v>
      </c>
      <c r="S27" s="442">
        <f t="shared" si="4"/>
        <v>-6.519523569318194</v>
      </c>
    </row>
    <row r="28" spans="1:19" s="286" customFormat="1" ht="14.25" customHeight="1">
      <c r="A28" s="302">
        <v>33</v>
      </c>
      <c r="B28" s="313" t="s">
        <v>105</v>
      </c>
      <c r="C28" s="314">
        <v>972808</v>
      </c>
      <c r="D28" s="303">
        <v>17384</v>
      </c>
      <c r="E28" s="303">
        <v>8577</v>
      </c>
      <c r="F28" s="303">
        <v>806</v>
      </c>
      <c r="G28" s="303">
        <v>1579</v>
      </c>
      <c r="H28" s="303">
        <v>8137</v>
      </c>
      <c r="I28" s="303">
        <v>764</v>
      </c>
      <c r="J28" s="272">
        <v>8807</v>
      </c>
      <c r="K28" s="272">
        <v>-6087</v>
      </c>
      <c r="L28" s="442">
        <f>D28*1000/C28</f>
        <v>17.869918832904336</v>
      </c>
      <c r="M28" s="442">
        <f>E28*1000/$C28</f>
        <v>8.816744928084473</v>
      </c>
      <c r="N28" s="442">
        <f>F28*1000/$D28</f>
        <v>46.36447307869305</v>
      </c>
      <c r="O28" s="443">
        <v>83.3</v>
      </c>
      <c r="P28" s="443">
        <f t="shared" si="2"/>
        <v>8.364446016068946</v>
      </c>
      <c r="Q28" s="444">
        <f t="shared" si="4"/>
        <v>0.7853553835905954</v>
      </c>
      <c r="R28" s="443">
        <f t="shared" si="4"/>
        <v>9.053173904819861</v>
      </c>
      <c r="S28" s="442">
        <f t="shared" si="4"/>
        <v>-6.2571442669057</v>
      </c>
    </row>
    <row r="29" spans="1:19" s="286" customFormat="1" ht="14.25" customHeight="1">
      <c r="A29" s="302">
        <v>34</v>
      </c>
      <c r="B29" s="313" t="s">
        <v>105</v>
      </c>
      <c r="C29" s="314">
        <v>974420</v>
      </c>
      <c r="D29" s="303">
        <v>16012</v>
      </c>
      <c r="E29" s="303">
        <v>8555</v>
      </c>
      <c r="F29" s="303">
        <v>726</v>
      </c>
      <c r="G29" s="303">
        <v>1433</v>
      </c>
      <c r="H29" s="303">
        <v>7956</v>
      </c>
      <c r="I29" s="303">
        <v>821</v>
      </c>
      <c r="J29" s="272">
        <v>7457</v>
      </c>
      <c r="K29" s="272">
        <v>-5790</v>
      </c>
      <c r="L29" s="442">
        <f>D29*1000/C29</f>
        <v>16.432339237700376</v>
      </c>
      <c r="M29" s="442">
        <f>E29*1000/$C29</f>
        <v>8.779581699883007</v>
      </c>
      <c r="N29" s="442">
        <f>F29*1000/$D29</f>
        <v>45.340994254309265</v>
      </c>
      <c r="O29" s="443">
        <v>82.1</v>
      </c>
      <c r="P29" s="443">
        <f t="shared" si="2"/>
        <v>8.164857043164139</v>
      </c>
      <c r="Q29" s="444">
        <f t="shared" si="4"/>
        <v>0.8425524927649268</v>
      </c>
      <c r="R29" s="443">
        <f t="shared" si="4"/>
        <v>7.652757537817369</v>
      </c>
      <c r="S29" s="442">
        <f t="shared" si="4"/>
        <v>-5.94199626444449</v>
      </c>
    </row>
    <row r="30" spans="1:19" s="286" customFormat="1" ht="14.25" customHeight="1">
      <c r="A30" s="302">
        <v>35</v>
      </c>
      <c r="B30" s="313" t="s">
        <v>106</v>
      </c>
      <c r="C30" s="314">
        <v>973418</v>
      </c>
      <c r="D30" s="303">
        <v>15990</v>
      </c>
      <c r="E30" s="303">
        <v>8698</v>
      </c>
      <c r="F30" s="303">
        <v>616</v>
      </c>
      <c r="G30" s="303">
        <v>1460</v>
      </c>
      <c r="H30" s="303">
        <v>8159</v>
      </c>
      <c r="I30" s="303">
        <v>751</v>
      </c>
      <c r="J30" s="272">
        <v>7292</v>
      </c>
      <c r="K30" s="272">
        <v>-5274</v>
      </c>
      <c r="L30" s="442">
        <f>D30*1000/C30</f>
        <v>16.426653297966546</v>
      </c>
      <c r="M30" s="442">
        <f>E30*1000/$C30</f>
        <v>8.935524101670609</v>
      </c>
      <c r="N30" s="442">
        <f>F30*1000/$D30</f>
        <v>38.524077548467794</v>
      </c>
      <c r="O30" s="443">
        <v>83.7</v>
      </c>
      <c r="P30" s="443">
        <f t="shared" si="2"/>
        <v>8.381805144347032</v>
      </c>
      <c r="Q30" s="444">
        <f t="shared" si="4"/>
        <v>0.7715082318181912</v>
      </c>
      <c r="R30" s="443">
        <f t="shared" si="4"/>
        <v>7.4911291962959385</v>
      </c>
      <c r="S30" s="442">
        <f t="shared" si="4"/>
        <v>-5.4180218570028496</v>
      </c>
    </row>
    <row r="31" spans="1:19" s="286" customFormat="1" ht="14.25" customHeight="1">
      <c r="A31" s="302">
        <v>36</v>
      </c>
      <c r="B31" s="313" t="s">
        <v>105</v>
      </c>
      <c r="C31" s="314">
        <v>976048</v>
      </c>
      <c r="D31" s="303">
        <v>15514</v>
      </c>
      <c r="E31" s="303">
        <v>8749</v>
      </c>
      <c r="F31" s="303">
        <v>535</v>
      </c>
      <c r="G31" s="303">
        <v>1533</v>
      </c>
      <c r="H31" s="303">
        <v>8091</v>
      </c>
      <c r="I31" s="303">
        <v>682</v>
      </c>
      <c r="J31" s="272">
        <v>6765</v>
      </c>
      <c r="K31" s="316">
        <v>-3921</v>
      </c>
      <c r="L31" s="442">
        <f>D31*1000/C31</f>
        <v>15.894710096224776</v>
      </c>
      <c r="M31" s="442">
        <f>E31*1000/$C31</f>
        <v>8.963698506630822</v>
      </c>
      <c r="N31" s="442">
        <f>F31*1000/$D31</f>
        <v>34.4849813072064</v>
      </c>
      <c r="O31" s="443">
        <v>89.9</v>
      </c>
      <c r="P31" s="443">
        <f t="shared" si="2"/>
        <v>8.289551333540974</v>
      </c>
      <c r="Q31" s="444">
        <f t="shared" si="4"/>
        <v>0.698736127731423</v>
      </c>
      <c r="R31" s="443">
        <f t="shared" si="4"/>
        <v>6.931011589593955</v>
      </c>
      <c r="S31" s="442">
        <f t="shared" si="4"/>
        <v>-4.017220464567316</v>
      </c>
    </row>
    <row r="32" spans="1:19" s="286" customFormat="1" ht="9" customHeight="1">
      <c r="A32" s="302"/>
      <c r="B32" s="313"/>
      <c r="C32" s="314"/>
      <c r="D32" s="303"/>
      <c r="E32" s="303"/>
      <c r="F32" s="303"/>
      <c r="G32" s="303"/>
      <c r="H32" s="303"/>
      <c r="I32" s="303"/>
      <c r="J32" s="272"/>
      <c r="K32" s="317"/>
      <c r="L32" s="442"/>
      <c r="M32" s="442"/>
      <c r="N32" s="442"/>
      <c r="O32" s="443"/>
      <c r="P32" s="443"/>
      <c r="Q32" s="444"/>
      <c r="R32" s="443"/>
      <c r="S32" s="442"/>
    </row>
    <row r="33" spans="1:19" s="286" customFormat="1" ht="14.25" customHeight="1">
      <c r="A33" s="302">
        <v>37</v>
      </c>
      <c r="B33" s="313" t="s">
        <v>105</v>
      </c>
      <c r="C33" s="314">
        <v>975911</v>
      </c>
      <c r="D33" s="303">
        <v>15674</v>
      </c>
      <c r="E33" s="303">
        <v>8592</v>
      </c>
      <c r="F33" s="303">
        <v>497</v>
      </c>
      <c r="G33" s="303">
        <v>1528</v>
      </c>
      <c r="H33" s="303">
        <v>8398</v>
      </c>
      <c r="I33" s="303">
        <v>791</v>
      </c>
      <c r="J33" s="272">
        <v>7082</v>
      </c>
      <c r="K33" s="316">
        <v>-6375</v>
      </c>
      <c r="L33" s="442">
        <f>D33*1000/C33</f>
        <v>16.06089079844371</v>
      </c>
      <c r="M33" s="442">
        <f>E33*1000/$C33</f>
        <v>8.804081519728745</v>
      </c>
      <c r="N33" s="442">
        <f>F33*1000/$D33</f>
        <v>31.70856194972566</v>
      </c>
      <c r="O33" s="443">
        <v>88.8</v>
      </c>
      <c r="P33" s="443">
        <f t="shared" si="2"/>
        <v>8.60529290068459</v>
      </c>
      <c r="Q33" s="444">
        <f aca="true" t="shared" si="5" ref="Q33:R37">I33*1000/$C33</f>
        <v>0.8105247302264244</v>
      </c>
      <c r="R33" s="443">
        <f t="shared" si="5"/>
        <v>7.2568092787149645</v>
      </c>
      <c r="S33" s="442">
        <f aca="true" t="shared" si="6" ref="S33:S84">K33*1000/$C33</f>
        <v>-6.532357971167452</v>
      </c>
    </row>
    <row r="34" spans="1:19" s="286" customFormat="1" ht="14.25" customHeight="1">
      <c r="A34" s="302">
        <v>38</v>
      </c>
      <c r="B34" s="313" t="s">
        <v>105</v>
      </c>
      <c r="C34" s="314">
        <v>978059</v>
      </c>
      <c r="D34" s="303">
        <v>15800</v>
      </c>
      <c r="E34" s="303">
        <v>7998</v>
      </c>
      <c r="F34" s="303">
        <v>398</v>
      </c>
      <c r="G34" s="303">
        <v>1397</v>
      </c>
      <c r="H34" s="303">
        <v>8343</v>
      </c>
      <c r="I34" s="303">
        <v>722</v>
      </c>
      <c r="J34" s="272">
        <v>7802</v>
      </c>
      <c r="K34" s="316">
        <v>-5634</v>
      </c>
      <c r="L34" s="442">
        <f>D34*1000/C34</f>
        <v>16.154444670515787</v>
      </c>
      <c r="M34" s="442">
        <f>E34*1000/$C34</f>
        <v>8.17742078954337</v>
      </c>
      <c r="N34" s="442">
        <f>F34*1000/$D34</f>
        <v>25.189873417721518</v>
      </c>
      <c r="O34" s="443">
        <v>81.2</v>
      </c>
      <c r="P34" s="443">
        <f>H34*1000/$C34</f>
        <v>8.530160245956532</v>
      </c>
      <c r="Q34" s="444">
        <f t="shared" si="5"/>
        <v>0.7381967754501518</v>
      </c>
      <c r="R34" s="443">
        <f t="shared" si="5"/>
        <v>7.977023880972416</v>
      </c>
      <c r="S34" s="442">
        <f t="shared" si="6"/>
        <v>-5.760388688207971</v>
      </c>
    </row>
    <row r="35" spans="1:19" s="286" customFormat="1" ht="14.25" customHeight="1">
      <c r="A35" s="302">
        <v>39</v>
      </c>
      <c r="B35" s="313" t="s">
        <v>105</v>
      </c>
      <c r="C35" s="314">
        <v>982278</v>
      </c>
      <c r="D35" s="303">
        <v>16327</v>
      </c>
      <c r="E35" s="303">
        <v>8197</v>
      </c>
      <c r="F35" s="303">
        <v>378</v>
      </c>
      <c r="G35" s="303">
        <v>1270</v>
      </c>
      <c r="H35" s="303">
        <v>8670</v>
      </c>
      <c r="I35" s="303">
        <v>684</v>
      </c>
      <c r="J35" s="272">
        <v>8130</v>
      </c>
      <c r="K35" s="316">
        <v>-7114</v>
      </c>
      <c r="L35" s="442">
        <f>D35*1000/C35</f>
        <v>16.62156741777786</v>
      </c>
      <c r="M35" s="442">
        <f>E35*1000/$C35</f>
        <v>8.344888107032835</v>
      </c>
      <c r="N35" s="442">
        <f>F35*1000/$D35</f>
        <v>23.15183438476144</v>
      </c>
      <c r="O35" s="443">
        <v>72.2</v>
      </c>
      <c r="P35" s="443">
        <f>H35*1000/$C35</f>
        <v>8.82642184799008</v>
      </c>
      <c r="Q35" s="444">
        <f t="shared" si="5"/>
        <v>0.6963405471770721</v>
      </c>
      <c r="R35" s="443">
        <f t="shared" si="5"/>
        <v>8.276679310745024</v>
      </c>
      <c r="S35" s="442">
        <f t="shared" si="6"/>
        <v>-7.242348907335805</v>
      </c>
    </row>
    <row r="36" spans="1:19" s="286" customFormat="1" ht="14.25" customHeight="1">
      <c r="A36" s="302">
        <v>40</v>
      </c>
      <c r="B36" s="313" t="s">
        <v>106</v>
      </c>
      <c r="C36" s="314">
        <v>980499</v>
      </c>
      <c r="D36" s="303">
        <v>16605</v>
      </c>
      <c r="E36" s="303">
        <v>8445</v>
      </c>
      <c r="F36" s="303">
        <v>346</v>
      </c>
      <c r="G36" s="303">
        <v>1165</v>
      </c>
      <c r="H36" s="303">
        <v>8380</v>
      </c>
      <c r="I36" s="303">
        <v>763</v>
      </c>
      <c r="J36" s="272">
        <v>8160</v>
      </c>
      <c r="K36" s="316">
        <v>-6726</v>
      </c>
      <c r="L36" s="442">
        <f>D36*1000/C36</f>
        <v>16.935254395975928</v>
      </c>
      <c r="M36" s="442">
        <f>E36*1000/$C36</f>
        <v>8.612961359471045</v>
      </c>
      <c r="N36" s="442">
        <f>F36*1000/$D36</f>
        <v>20.837097259861487</v>
      </c>
      <c r="O36" s="443">
        <v>65.6</v>
      </c>
      <c r="P36" s="443">
        <f>H36*1000/$C36</f>
        <v>8.54666858405771</v>
      </c>
      <c r="Q36" s="444">
        <f t="shared" si="5"/>
        <v>0.778175194467307</v>
      </c>
      <c r="R36" s="443">
        <f t="shared" si="5"/>
        <v>8.322293036504881</v>
      </c>
      <c r="S36" s="442">
        <f t="shared" si="6"/>
        <v>-6.85977242200145</v>
      </c>
    </row>
    <row r="37" spans="1:19" s="286" customFormat="1" ht="14.25" customHeight="1">
      <c r="A37" s="302">
        <v>41</v>
      </c>
      <c r="B37" s="313" t="s">
        <v>105</v>
      </c>
      <c r="C37" s="314">
        <v>980230</v>
      </c>
      <c r="D37" s="303">
        <v>12642</v>
      </c>
      <c r="E37" s="303">
        <v>7643</v>
      </c>
      <c r="F37" s="303">
        <v>281</v>
      </c>
      <c r="G37" s="303">
        <v>1147</v>
      </c>
      <c r="H37" s="303">
        <v>8532</v>
      </c>
      <c r="I37" s="303">
        <v>775</v>
      </c>
      <c r="J37" s="272">
        <v>4999</v>
      </c>
      <c r="K37" s="316">
        <v>-5718</v>
      </c>
      <c r="L37" s="442">
        <f>D37*1000/C37</f>
        <v>12.896973159360558</v>
      </c>
      <c r="M37" s="442">
        <f>E37*1000/$C37</f>
        <v>7.79714964855187</v>
      </c>
      <c r="N37" s="442">
        <f>F37*1000/$D37</f>
        <v>22.22749564942256</v>
      </c>
      <c r="O37" s="443">
        <v>83.2</v>
      </c>
      <c r="P37" s="443">
        <f>H37*1000/$C37</f>
        <v>8.7040796547749</v>
      </c>
      <c r="Q37" s="444">
        <f t="shared" si="5"/>
        <v>0.7906307703294125</v>
      </c>
      <c r="R37" s="443">
        <f t="shared" si="5"/>
        <v>5.099823510808688</v>
      </c>
      <c r="S37" s="442">
        <f t="shared" si="6"/>
        <v>-5.833324831927201</v>
      </c>
    </row>
    <row r="38" spans="1:19" s="286" customFormat="1" ht="9" customHeight="1">
      <c r="A38" s="302"/>
      <c r="B38" s="313"/>
      <c r="C38" s="314"/>
      <c r="D38" s="303"/>
      <c r="E38" s="303"/>
      <c r="F38" s="303"/>
      <c r="G38" s="303"/>
      <c r="H38" s="303"/>
      <c r="I38" s="303"/>
      <c r="J38" s="272"/>
      <c r="K38" s="317"/>
      <c r="L38" s="442"/>
      <c r="M38" s="442"/>
      <c r="N38" s="442"/>
      <c r="O38" s="443"/>
      <c r="P38" s="443"/>
      <c r="Q38" s="444"/>
      <c r="R38" s="443"/>
      <c r="S38" s="442"/>
    </row>
    <row r="39" spans="1:19" s="286" customFormat="1" ht="14.25" customHeight="1">
      <c r="A39" s="302">
        <v>42</v>
      </c>
      <c r="B39" s="313" t="s">
        <v>105</v>
      </c>
      <c r="C39" s="314">
        <v>982420</v>
      </c>
      <c r="D39" s="303">
        <v>18006</v>
      </c>
      <c r="E39" s="303">
        <v>7779</v>
      </c>
      <c r="F39" s="303">
        <v>287</v>
      </c>
      <c r="G39" s="303">
        <v>1152</v>
      </c>
      <c r="H39" s="303">
        <v>8616</v>
      </c>
      <c r="I39" s="303">
        <v>793</v>
      </c>
      <c r="J39" s="272">
        <v>10227</v>
      </c>
      <c r="K39" s="316">
        <v>-7207</v>
      </c>
      <c r="L39" s="442">
        <f>D39*1000/C39</f>
        <v>18.32820993057959</v>
      </c>
      <c r="M39" s="442">
        <f>E39*1000/$C39</f>
        <v>7.918201991001812</v>
      </c>
      <c r="N39" s="442">
        <f>F39*1000/$D39</f>
        <v>15.93913140064423</v>
      </c>
      <c r="O39" s="443">
        <v>60.1</v>
      </c>
      <c r="P39" s="443">
        <f aca="true" t="shared" si="7" ref="P39:R43">H39*1000/$C39</f>
        <v>8.770179760184035</v>
      </c>
      <c r="Q39" s="444">
        <f t="shared" si="7"/>
        <v>0.8071904073614137</v>
      </c>
      <c r="R39" s="443">
        <f t="shared" si="7"/>
        <v>10.410007939577778</v>
      </c>
      <c r="S39" s="442">
        <f t="shared" si="6"/>
        <v>-7.335966287331284</v>
      </c>
    </row>
    <row r="40" spans="1:19" s="286" customFormat="1" ht="14.25" customHeight="1">
      <c r="A40" s="302">
        <v>43</v>
      </c>
      <c r="B40" s="313" t="s">
        <v>105</v>
      </c>
      <c r="C40" s="314">
        <v>983589</v>
      </c>
      <c r="D40" s="303">
        <v>17006</v>
      </c>
      <c r="E40" s="303">
        <v>7823</v>
      </c>
      <c r="F40" s="303">
        <v>262</v>
      </c>
      <c r="G40" s="303">
        <v>1138</v>
      </c>
      <c r="H40" s="303">
        <v>8553</v>
      </c>
      <c r="I40" s="303">
        <v>852</v>
      </c>
      <c r="J40" s="272">
        <v>9183</v>
      </c>
      <c r="K40" s="316">
        <v>-7608</v>
      </c>
      <c r="L40" s="442">
        <f>D40*1000/C40</f>
        <v>17.289741955227235</v>
      </c>
      <c r="M40" s="442">
        <f>E40*1000/$C40</f>
        <v>7.9535253037600055</v>
      </c>
      <c r="N40" s="442">
        <f>F40*1000/$D40</f>
        <v>15.406327178642831</v>
      </c>
      <c r="O40" s="443">
        <v>62.7</v>
      </c>
      <c r="P40" s="443">
        <f t="shared" si="7"/>
        <v>8.695705218338148</v>
      </c>
      <c r="Q40" s="444">
        <f t="shared" si="7"/>
        <v>0.8662154619459957</v>
      </c>
      <c r="R40" s="443">
        <f t="shared" si="7"/>
        <v>9.336216651467229</v>
      </c>
      <c r="S40" s="442">
        <f t="shared" si="6"/>
        <v>-7.734938068644525</v>
      </c>
    </row>
    <row r="41" spans="1:19" s="286" customFormat="1" ht="14.25" customHeight="1">
      <c r="A41" s="302">
        <v>44</v>
      </c>
      <c r="B41" s="313" t="s">
        <v>105</v>
      </c>
      <c r="C41" s="314">
        <v>985147</v>
      </c>
      <c r="D41" s="303">
        <v>17185</v>
      </c>
      <c r="E41" s="303">
        <v>7622</v>
      </c>
      <c r="F41" s="303">
        <v>279</v>
      </c>
      <c r="G41" s="303">
        <v>1106</v>
      </c>
      <c r="H41" s="303">
        <v>9229</v>
      </c>
      <c r="I41" s="303">
        <v>883</v>
      </c>
      <c r="J41" s="272">
        <v>9563</v>
      </c>
      <c r="K41" s="316">
        <v>-8056</v>
      </c>
      <c r="L41" s="442">
        <f>D41*1000/C41</f>
        <v>17.444097175345405</v>
      </c>
      <c r="M41" s="442">
        <f>E41*1000/$C41</f>
        <v>7.736916419580022</v>
      </c>
      <c r="N41" s="442">
        <f>F41*1000/$D41</f>
        <v>16.23508874018039</v>
      </c>
      <c r="O41" s="443">
        <v>60.5</v>
      </c>
      <c r="P41" s="443">
        <f t="shared" si="7"/>
        <v>9.368145058554713</v>
      </c>
      <c r="Q41" s="444">
        <f t="shared" si="7"/>
        <v>0.8963129360389871</v>
      </c>
      <c r="R41" s="443">
        <f t="shared" si="7"/>
        <v>9.707180755765384</v>
      </c>
      <c r="S41" s="442">
        <f t="shared" si="6"/>
        <v>-8.177459810566342</v>
      </c>
    </row>
    <row r="42" spans="1:19" s="286" customFormat="1" ht="14.25" customHeight="1">
      <c r="A42" s="302">
        <v>45</v>
      </c>
      <c r="B42" s="313" t="s">
        <v>106</v>
      </c>
      <c r="C42" s="314">
        <v>1002420</v>
      </c>
      <c r="D42" s="303">
        <v>18125</v>
      </c>
      <c r="E42" s="303">
        <v>7776</v>
      </c>
      <c r="F42" s="303">
        <v>237</v>
      </c>
      <c r="G42" s="303">
        <v>1078</v>
      </c>
      <c r="H42" s="303">
        <v>9766</v>
      </c>
      <c r="I42" s="303">
        <v>955</v>
      </c>
      <c r="J42" s="272">
        <v>10349</v>
      </c>
      <c r="K42" s="316">
        <v>-1371</v>
      </c>
      <c r="L42" s="442">
        <f>D42*1000/C42</f>
        <v>18.081243390993794</v>
      </c>
      <c r="M42" s="442">
        <f>E42*1000/$C42</f>
        <v>7.757227509427186</v>
      </c>
      <c r="N42" s="442">
        <f>F42*1000/$D42</f>
        <v>13.075862068965517</v>
      </c>
      <c r="O42" s="443">
        <v>56.1</v>
      </c>
      <c r="P42" s="443">
        <f t="shared" si="7"/>
        <v>9.742423335528022</v>
      </c>
      <c r="Q42" s="444">
        <f t="shared" si="7"/>
        <v>0.9526944793599489</v>
      </c>
      <c r="R42" s="443">
        <f t="shared" si="7"/>
        <v>10.32401588156661</v>
      </c>
      <c r="S42" s="442">
        <f t="shared" si="6"/>
        <v>-1.3676901897408271</v>
      </c>
    </row>
    <row r="43" spans="1:19" s="286" customFormat="1" ht="14.25" customHeight="1">
      <c r="A43" s="302">
        <v>46</v>
      </c>
      <c r="B43" s="313" t="s">
        <v>105</v>
      </c>
      <c r="C43" s="314">
        <v>1009348</v>
      </c>
      <c r="D43" s="303">
        <v>19067</v>
      </c>
      <c r="E43" s="303">
        <v>7544</v>
      </c>
      <c r="F43" s="303">
        <v>234</v>
      </c>
      <c r="G43" s="303">
        <v>1077</v>
      </c>
      <c r="H43" s="303">
        <v>10154</v>
      </c>
      <c r="I43" s="303">
        <v>1043</v>
      </c>
      <c r="J43" s="272">
        <v>11523</v>
      </c>
      <c r="K43" s="316">
        <v>-1903</v>
      </c>
      <c r="L43" s="442">
        <f>D43*1000/C43</f>
        <v>18.890412424654333</v>
      </c>
      <c r="M43" s="442">
        <f>E43*1000/$C43</f>
        <v>7.474131815786032</v>
      </c>
      <c r="N43" s="442">
        <f>F43*1000/$D43</f>
        <v>12.27251271830912</v>
      </c>
      <c r="O43" s="443">
        <v>53.5</v>
      </c>
      <c r="P43" s="443">
        <f t="shared" si="7"/>
        <v>10.059959498607022</v>
      </c>
      <c r="Q43" s="444">
        <f t="shared" si="7"/>
        <v>1.0333403345526022</v>
      </c>
      <c r="R43" s="443">
        <f t="shared" si="7"/>
        <v>11.416280608868298</v>
      </c>
      <c r="S43" s="442">
        <f t="shared" si="6"/>
        <v>-1.8853755097349973</v>
      </c>
    </row>
    <row r="44" spans="1:19" s="286" customFormat="1" ht="9" customHeight="1">
      <c r="A44" s="302"/>
      <c r="B44" s="313"/>
      <c r="C44" s="314"/>
      <c r="D44" s="303"/>
      <c r="E44" s="303"/>
      <c r="F44" s="303"/>
      <c r="G44" s="303"/>
      <c r="H44" s="303"/>
      <c r="I44" s="303"/>
      <c r="J44" s="272"/>
      <c r="K44" s="272"/>
      <c r="L44" s="442"/>
      <c r="M44" s="442"/>
      <c r="N44" s="442"/>
      <c r="O44" s="443"/>
      <c r="P44" s="443"/>
      <c r="Q44" s="444"/>
      <c r="R44" s="443"/>
      <c r="S44" s="442"/>
    </row>
    <row r="45" spans="1:19" s="286" customFormat="1" ht="14.25" customHeight="1">
      <c r="A45" s="302">
        <v>47</v>
      </c>
      <c r="B45" s="313" t="s">
        <v>105</v>
      </c>
      <c r="C45" s="314">
        <v>1021450</v>
      </c>
      <c r="D45" s="303">
        <v>19840</v>
      </c>
      <c r="E45" s="303">
        <v>7645</v>
      </c>
      <c r="F45" s="303">
        <v>236</v>
      </c>
      <c r="G45" s="303">
        <v>1048</v>
      </c>
      <c r="H45" s="303">
        <v>10020</v>
      </c>
      <c r="I45" s="303">
        <v>1087</v>
      </c>
      <c r="J45" s="272">
        <v>12195</v>
      </c>
      <c r="K45" s="316">
        <v>-1401</v>
      </c>
      <c r="L45" s="442">
        <f>D45*1000/C45</f>
        <v>19.423368740515933</v>
      </c>
      <c r="M45" s="442">
        <f>E45*1000/$C45</f>
        <v>7.4844583680062655</v>
      </c>
      <c r="N45" s="442">
        <f>F45*1000/$D45</f>
        <v>11.89516129032258</v>
      </c>
      <c r="O45" s="443">
        <v>50.2</v>
      </c>
      <c r="P45" s="443">
        <f aca="true" t="shared" si="8" ref="P45:R49">H45*1000/$C45</f>
        <v>9.809584414312987</v>
      </c>
      <c r="Q45" s="444">
        <f t="shared" si="8"/>
        <v>1.0641734788780655</v>
      </c>
      <c r="R45" s="443">
        <f t="shared" si="8"/>
        <v>11.938910372509667</v>
      </c>
      <c r="S45" s="442">
        <f t="shared" si="6"/>
        <v>-1.3715796172108277</v>
      </c>
    </row>
    <row r="46" spans="1:19" s="286" customFormat="1" ht="14.25" customHeight="1">
      <c r="A46" s="302">
        <v>48</v>
      </c>
      <c r="B46" s="313" t="s">
        <v>105</v>
      </c>
      <c r="C46" s="314">
        <v>1035425</v>
      </c>
      <c r="D46" s="303">
        <v>20312</v>
      </c>
      <c r="E46" s="303">
        <v>7885</v>
      </c>
      <c r="F46" s="303">
        <v>226</v>
      </c>
      <c r="G46" s="303">
        <v>981</v>
      </c>
      <c r="H46" s="303">
        <v>9743</v>
      </c>
      <c r="I46" s="303">
        <v>1030</v>
      </c>
      <c r="J46" s="272">
        <v>12427</v>
      </c>
      <c r="K46" s="272">
        <v>833</v>
      </c>
      <c r="L46" s="442">
        <f>D46*1000/C46</f>
        <v>19.61706545621363</v>
      </c>
      <c r="M46" s="442">
        <f>E46*1000/$C46</f>
        <v>7.615230460921843</v>
      </c>
      <c r="N46" s="442">
        <f>F46*1000/$D46</f>
        <v>11.126427727451752</v>
      </c>
      <c r="O46" s="443">
        <v>46.1</v>
      </c>
      <c r="P46" s="443">
        <f t="shared" si="8"/>
        <v>9.40966269889176</v>
      </c>
      <c r="Q46" s="444">
        <f t="shared" si="8"/>
        <v>0.9947606055484463</v>
      </c>
      <c r="R46" s="443">
        <f t="shared" si="8"/>
        <v>12.001834995291789</v>
      </c>
      <c r="S46" s="442">
        <f t="shared" si="6"/>
        <v>0.80450056739986</v>
      </c>
    </row>
    <row r="47" spans="1:19" s="286" customFormat="1" ht="14.25" customHeight="1">
      <c r="A47" s="302">
        <v>49</v>
      </c>
      <c r="B47" s="313" t="s">
        <v>105</v>
      </c>
      <c r="C47" s="314">
        <v>1049243</v>
      </c>
      <c r="D47" s="303">
        <v>19723</v>
      </c>
      <c r="E47" s="303">
        <v>7857</v>
      </c>
      <c r="F47" s="303">
        <v>228</v>
      </c>
      <c r="G47" s="303">
        <v>993</v>
      </c>
      <c r="H47" s="303">
        <v>9023</v>
      </c>
      <c r="I47" s="303">
        <v>1053</v>
      </c>
      <c r="J47" s="272">
        <v>11866</v>
      </c>
      <c r="K47" s="272">
        <v>1938</v>
      </c>
      <c r="L47" s="442">
        <f>D47*1000/C47</f>
        <v>18.797361526357573</v>
      </c>
      <c r="M47" s="442">
        <f>E47*1000/$C47</f>
        <v>7.488255818718828</v>
      </c>
      <c r="N47" s="442">
        <f>F47*1000/$D47</f>
        <v>11.560107488718755</v>
      </c>
      <c r="O47" s="443">
        <v>47.9</v>
      </c>
      <c r="P47" s="443">
        <f t="shared" si="8"/>
        <v>8.599533187259768</v>
      </c>
      <c r="Q47" s="444">
        <f t="shared" si="8"/>
        <v>1.003580676735513</v>
      </c>
      <c r="R47" s="443">
        <f t="shared" si="8"/>
        <v>11.309105707638745</v>
      </c>
      <c r="S47" s="442">
        <f t="shared" si="6"/>
        <v>1.8470459178665</v>
      </c>
    </row>
    <row r="48" spans="1:19" s="286" customFormat="1" ht="14.25" customHeight="1">
      <c r="A48" s="302">
        <v>50</v>
      </c>
      <c r="B48" s="313" t="s">
        <v>106</v>
      </c>
      <c r="C48" s="314">
        <v>1066896</v>
      </c>
      <c r="D48" s="303">
        <v>18817</v>
      </c>
      <c r="E48" s="303">
        <v>7706</v>
      </c>
      <c r="F48" s="303">
        <v>186</v>
      </c>
      <c r="G48" s="303">
        <v>901</v>
      </c>
      <c r="H48" s="303">
        <v>8427</v>
      </c>
      <c r="I48" s="303">
        <v>1120</v>
      </c>
      <c r="J48" s="272">
        <v>11111</v>
      </c>
      <c r="K48" s="272">
        <v>781</v>
      </c>
      <c r="L48" s="442">
        <f>D48*1000/C48</f>
        <v>17.63714551371455</v>
      </c>
      <c r="M48" s="442">
        <f>E48*1000/$C48</f>
        <v>7.222822093249952</v>
      </c>
      <c r="N48" s="442">
        <f>F48*1000/$D48</f>
        <v>9.884678747940692</v>
      </c>
      <c r="O48" s="443">
        <v>45.7</v>
      </c>
      <c r="P48" s="443">
        <f t="shared" si="8"/>
        <v>7.8986142979259455</v>
      </c>
      <c r="Q48" s="444">
        <f t="shared" si="8"/>
        <v>1.049774298525817</v>
      </c>
      <c r="R48" s="443">
        <f t="shared" si="8"/>
        <v>10.4143234204646</v>
      </c>
      <c r="S48" s="442">
        <f t="shared" si="6"/>
        <v>0.732030113525592</v>
      </c>
    </row>
    <row r="49" spans="1:19" s="286" customFormat="1" ht="14.25" customHeight="1">
      <c r="A49" s="302">
        <v>51</v>
      </c>
      <c r="B49" s="313" t="s">
        <v>105</v>
      </c>
      <c r="C49" s="314">
        <v>1078685</v>
      </c>
      <c r="D49" s="303">
        <v>18062</v>
      </c>
      <c r="E49" s="303">
        <v>7539</v>
      </c>
      <c r="F49" s="303">
        <v>166</v>
      </c>
      <c r="G49" s="303">
        <v>842</v>
      </c>
      <c r="H49" s="303">
        <v>7784</v>
      </c>
      <c r="I49" s="303">
        <v>1167</v>
      </c>
      <c r="J49" s="272">
        <v>10523</v>
      </c>
      <c r="K49" s="272">
        <v>1103</v>
      </c>
      <c r="L49" s="442">
        <f>D49*1000/C49</f>
        <v>16.744462006980722</v>
      </c>
      <c r="M49" s="442">
        <f>E49*1000/$C49</f>
        <v>6.989065389803326</v>
      </c>
      <c r="N49" s="442">
        <f>F49*1000/$D49</f>
        <v>9.19056582881187</v>
      </c>
      <c r="O49" s="443">
        <v>44.5</v>
      </c>
      <c r="P49" s="443">
        <f t="shared" si="8"/>
        <v>7.2161937915146686</v>
      </c>
      <c r="Q49" s="444">
        <f t="shared" si="8"/>
        <v>1.0818728359066827</v>
      </c>
      <c r="R49" s="443">
        <f t="shared" si="8"/>
        <v>9.755396617177396</v>
      </c>
      <c r="S49" s="442">
        <f t="shared" si="6"/>
        <v>1.0225413350514747</v>
      </c>
    </row>
    <row r="50" spans="1:19" s="286" customFormat="1" ht="9" customHeight="1">
      <c r="A50" s="302"/>
      <c r="B50" s="313"/>
      <c r="C50" s="314"/>
      <c r="D50" s="303"/>
      <c r="E50" s="303"/>
      <c r="F50" s="303"/>
      <c r="G50" s="303"/>
      <c r="H50" s="303"/>
      <c r="I50" s="303"/>
      <c r="J50" s="272"/>
      <c r="K50" s="272"/>
      <c r="L50" s="442"/>
      <c r="M50" s="442"/>
      <c r="N50" s="442"/>
      <c r="O50" s="443"/>
      <c r="P50" s="443"/>
      <c r="Q50" s="444"/>
      <c r="R50" s="443"/>
      <c r="S50" s="442"/>
    </row>
    <row r="51" spans="1:19" s="286" customFormat="1" ht="14.25" customHeight="1">
      <c r="A51" s="302">
        <v>52</v>
      </c>
      <c r="B51" s="313" t="s">
        <v>105</v>
      </c>
      <c r="C51" s="314">
        <v>1088566</v>
      </c>
      <c r="D51" s="303">
        <v>17009</v>
      </c>
      <c r="E51" s="303">
        <v>7506</v>
      </c>
      <c r="F51" s="303">
        <v>160</v>
      </c>
      <c r="G51" s="303">
        <v>901</v>
      </c>
      <c r="H51" s="303">
        <v>7335</v>
      </c>
      <c r="I51" s="303">
        <v>1163</v>
      </c>
      <c r="J51" s="272">
        <v>9503</v>
      </c>
      <c r="K51" s="272">
        <v>206</v>
      </c>
      <c r="L51" s="442">
        <f>D51*1000/C51</f>
        <v>15.625143537461211</v>
      </c>
      <c r="M51" s="442">
        <f>E51*1000/$C51</f>
        <v>6.895309976611432</v>
      </c>
      <c r="N51" s="442">
        <f>F51*1000/$D51</f>
        <v>9.40678464342407</v>
      </c>
      <c r="O51" s="443">
        <v>50.3</v>
      </c>
      <c r="P51" s="443">
        <f>H51*1000/$C51</f>
        <v>6.738222579062731</v>
      </c>
      <c r="Q51" s="444">
        <f aca="true" t="shared" si="9" ref="Q51:R55">I51*1000/$C51</f>
        <v>1.0683780312815208</v>
      </c>
      <c r="R51" s="443">
        <f>J51*1000/$C51</f>
        <v>8.729833560849778</v>
      </c>
      <c r="S51" s="442">
        <f t="shared" si="6"/>
        <v>0.18923978885983947</v>
      </c>
    </row>
    <row r="52" spans="1:19" s="286" customFormat="1" ht="14.25" customHeight="1">
      <c r="A52" s="302">
        <v>53</v>
      </c>
      <c r="B52" s="313" t="s">
        <v>105</v>
      </c>
      <c r="C52" s="314">
        <v>1097284</v>
      </c>
      <c r="D52" s="303">
        <v>16462</v>
      </c>
      <c r="E52" s="303">
        <v>7466</v>
      </c>
      <c r="F52" s="303">
        <v>123</v>
      </c>
      <c r="G52" s="303">
        <v>786</v>
      </c>
      <c r="H52" s="303">
        <v>7180</v>
      </c>
      <c r="I52" s="303">
        <v>1151</v>
      </c>
      <c r="J52" s="272">
        <v>8996</v>
      </c>
      <c r="K52" s="272">
        <v>-70</v>
      </c>
      <c r="L52" s="442">
        <f>D52*1000/C52</f>
        <v>15.002497074595091</v>
      </c>
      <c r="M52" s="442">
        <f>E52*1000/$C52</f>
        <v>6.80407260107684</v>
      </c>
      <c r="N52" s="442">
        <f>F52*1000/$D52</f>
        <v>7.47175312841696</v>
      </c>
      <c r="O52" s="443">
        <v>45.6</v>
      </c>
      <c r="P52" s="443">
        <f>H52*1000/$C52</f>
        <v>6.5434290484505375</v>
      </c>
      <c r="Q52" s="444">
        <f t="shared" si="9"/>
        <v>1.0489535981569038</v>
      </c>
      <c r="R52" s="443">
        <f>J52*1000/$C52</f>
        <v>8.19842447351825</v>
      </c>
      <c r="S52" s="442">
        <f t="shared" si="6"/>
        <v>-0.06379387651692725</v>
      </c>
    </row>
    <row r="53" spans="1:19" s="286" customFormat="1" ht="14.25" customHeight="1">
      <c r="A53" s="302">
        <v>54</v>
      </c>
      <c r="B53" s="313" t="s">
        <v>105</v>
      </c>
      <c r="C53" s="314">
        <v>1107627</v>
      </c>
      <c r="D53" s="303">
        <v>15863</v>
      </c>
      <c r="E53" s="303">
        <v>7361</v>
      </c>
      <c r="F53" s="303">
        <v>137</v>
      </c>
      <c r="G53" s="303">
        <v>737</v>
      </c>
      <c r="H53" s="303">
        <v>7046</v>
      </c>
      <c r="I53" s="303">
        <v>1275</v>
      </c>
      <c r="J53" s="272">
        <v>8502</v>
      </c>
      <c r="K53" s="272">
        <v>298</v>
      </c>
      <c r="L53" s="442">
        <f>D53*1000/C53</f>
        <v>14.321608267042967</v>
      </c>
      <c r="M53" s="442">
        <f>E53*1000/$C53</f>
        <v>6.64573904392002</v>
      </c>
      <c r="N53" s="442">
        <f>F53*1000/$D53</f>
        <v>8.636449599697409</v>
      </c>
      <c r="O53" s="443">
        <v>44.4</v>
      </c>
      <c r="P53" s="443">
        <f>H53*1000/$C53</f>
        <v>6.361347276655408</v>
      </c>
      <c r="Q53" s="444">
        <f t="shared" si="9"/>
        <v>1.1511095341662851</v>
      </c>
      <c r="R53" s="443">
        <f>J53*1000/$C53</f>
        <v>7.675869223122946</v>
      </c>
      <c r="S53" s="442">
        <f t="shared" si="6"/>
        <v>0.2690436401423945</v>
      </c>
    </row>
    <row r="54" spans="1:19" s="286" customFormat="1" ht="14.25" customHeight="1">
      <c r="A54" s="302">
        <v>55</v>
      </c>
      <c r="B54" s="313" t="s">
        <v>106</v>
      </c>
      <c r="C54" s="314">
        <v>1116217</v>
      </c>
      <c r="D54" s="303">
        <v>15138</v>
      </c>
      <c r="E54" s="303">
        <v>7681</v>
      </c>
      <c r="F54" s="303">
        <v>125</v>
      </c>
      <c r="G54" s="303">
        <v>702</v>
      </c>
      <c r="H54" s="303">
        <v>6932</v>
      </c>
      <c r="I54" s="303">
        <v>1267</v>
      </c>
      <c r="J54" s="272">
        <v>7457</v>
      </c>
      <c r="K54" s="272">
        <v>914</v>
      </c>
      <c r="L54" s="442">
        <f>D54*1000/C54</f>
        <v>13.561879096985622</v>
      </c>
      <c r="M54" s="442">
        <f>E54*1000/$C54</f>
        <v>6.8812784610877635</v>
      </c>
      <c r="N54" s="442">
        <f>F54*1000/$D54</f>
        <v>8.257365570088519</v>
      </c>
      <c r="O54" s="443">
        <v>44.3</v>
      </c>
      <c r="P54" s="443">
        <f>H54*1000/$C54</f>
        <v>6.210261983109019</v>
      </c>
      <c r="Q54" s="444">
        <f t="shared" si="9"/>
        <v>1.1350839487303992</v>
      </c>
      <c r="R54" s="443">
        <f>J54*1000/$C54</f>
        <v>6.680600635897859</v>
      </c>
      <c r="S54" s="442">
        <f t="shared" si="6"/>
        <v>0.8188371974266653</v>
      </c>
    </row>
    <row r="55" spans="1:19" s="286" customFormat="1" ht="14.25" customHeight="1">
      <c r="A55" s="302">
        <v>56</v>
      </c>
      <c r="B55" s="313" t="s">
        <v>105</v>
      </c>
      <c r="C55" s="314">
        <v>1122579</v>
      </c>
      <c r="D55" s="303">
        <v>14320</v>
      </c>
      <c r="E55" s="303">
        <v>7676</v>
      </c>
      <c r="F55" s="303">
        <v>103</v>
      </c>
      <c r="G55" s="303">
        <v>696</v>
      </c>
      <c r="H55" s="303">
        <v>6973</v>
      </c>
      <c r="I55" s="303">
        <v>1318</v>
      </c>
      <c r="J55" s="272">
        <v>6644</v>
      </c>
      <c r="K55" s="272">
        <v>-403</v>
      </c>
      <c r="L55" s="442">
        <f>D55*1000/C55</f>
        <v>12.756340533717449</v>
      </c>
      <c r="M55" s="442">
        <f>E55*1000/$C55</f>
        <v>6.837826112906085</v>
      </c>
      <c r="N55" s="442">
        <f>F55*1000/$D55</f>
        <v>7.192737430167598</v>
      </c>
      <c r="O55" s="443">
        <v>46.4</v>
      </c>
      <c r="P55" s="443">
        <f>H55*1000/$C55</f>
        <v>6.2115895629617155</v>
      </c>
      <c r="Q55" s="444">
        <f t="shared" si="9"/>
        <v>1.1740821804077932</v>
      </c>
      <c r="R55" s="443">
        <f t="shared" si="9"/>
        <v>5.918514420811364</v>
      </c>
      <c r="S55" s="442">
        <f t="shared" si="6"/>
        <v>-0.35899477898660137</v>
      </c>
    </row>
    <row r="56" spans="1:19" s="286" customFormat="1" ht="9" customHeight="1">
      <c r="A56" s="302"/>
      <c r="B56" s="313"/>
      <c r="C56" s="314"/>
      <c r="D56" s="303"/>
      <c r="E56" s="303"/>
      <c r="F56" s="303"/>
      <c r="G56" s="303"/>
      <c r="H56" s="303"/>
      <c r="I56" s="303"/>
      <c r="J56" s="272"/>
      <c r="K56" s="272"/>
      <c r="L56" s="442"/>
      <c r="M56" s="442"/>
      <c r="N56" s="442"/>
      <c r="O56" s="443"/>
      <c r="P56" s="443"/>
      <c r="Q56" s="444"/>
      <c r="R56" s="443"/>
      <c r="S56" s="442"/>
    </row>
    <row r="57" spans="1:19" s="286" customFormat="1" ht="14.25" customHeight="1">
      <c r="A57" s="302">
        <v>57</v>
      </c>
      <c r="B57" s="313" t="s">
        <v>105</v>
      </c>
      <c r="C57" s="314">
        <v>1129065</v>
      </c>
      <c r="D57" s="303">
        <v>14418</v>
      </c>
      <c r="E57" s="303">
        <v>7224</v>
      </c>
      <c r="F57" s="303">
        <v>86</v>
      </c>
      <c r="G57" s="303">
        <v>685</v>
      </c>
      <c r="H57" s="303">
        <v>7149</v>
      </c>
      <c r="I57" s="303">
        <v>1358</v>
      </c>
      <c r="J57" s="272">
        <v>7194</v>
      </c>
      <c r="K57" s="272">
        <v>-122</v>
      </c>
      <c r="L57" s="442">
        <f>D57*1000/C57</f>
        <v>12.769858245539451</v>
      </c>
      <c r="M57" s="442">
        <f>E57*1000/$C57</f>
        <v>6.398214451780898</v>
      </c>
      <c r="N57" s="442">
        <f>F57*1000/$D57</f>
        <v>5.9647662643917325</v>
      </c>
      <c r="O57" s="443">
        <v>45.4</v>
      </c>
      <c r="P57" s="443">
        <f>H57*1000/$C57</f>
        <v>6.331787806725034</v>
      </c>
      <c r="Q57" s="444">
        <f aca="true" t="shared" si="10" ref="Q57:R61">I57*1000/$C57</f>
        <v>1.2027651198115255</v>
      </c>
      <c r="R57" s="443">
        <f t="shared" si="10"/>
        <v>6.371643793758553</v>
      </c>
      <c r="S57" s="442">
        <f t="shared" si="6"/>
        <v>-0.10805400929087342</v>
      </c>
    </row>
    <row r="58" spans="1:19" s="286" customFormat="1" ht="14.25" customHeight="1">
      <c r="A58" s="302">
        <v>58</v>
      </c>
      <c r="B58" s="313" t="s">
        <v>105</v>
      </c>
      <c r="C58" s="314">
        <v>1134996</v>
      </c>
      <c r="D58" s="303">
        <v>14212</v>
      </c>
      <c r="E58" s="303">
        <v>7538</v>
      </c>
      <c r="F58" s="303">
        <v>82</v>
      </c>
      <c r="G58" s="303">
        <v>624</v>
      </c>
      <c r="H58" s="303">
        <v>6678</v>
      </c>
      <c r="I58" s="303">
        <v>1392</v>
      </c>
      <c r="J58" s="272">
        <v>6674</v>
      </c>
      <c r="K58" s="272">
        <v>-654</v>
      </c>
      <c r="L58" s="442">
        <f>D58*1000/C58</f>
        <v>12.521630032176326</v>
      </c>
      <c r="M58" s="442">
        <f>E58*1000/$C58</f>
        <v>6.641433097561578</v>
      </c>
      <c r="N58" s="442">
        <f>F58*1000/$D58</f>
        <v>5.769772023641993</v>
      </c>
      <c r="O58" s="443">
        <v>42.1</v>
      </c>
      <c r="P58" s="443">
        <f>H58*1000/$C58</f>
        <v>5.883721176109872</v>
      </c>
      <c r="Q58" s="444">
        <f t="shared" si="10"/>
        <v>1.2264360403032257</v>
      </c>
      <c r="R58" s="443">
        <f t="shared" si="10"/>
        <v>5.880196934614747</v>
      </c>
      <c r="S58" s="442">
        <f t="shared" si="6"/>
        <v>-0.5762134844528086</v>
      </c>
    </row>
    <row r="59" spans="1:19" s="286" customFormat="1" ht="14.25" customHeight="1">
      <c r="A59" s="302">
        <v>59</v>
      </c>
      <c r="B59" s="313" t="s">
        <v>105</v>
      </c>
      <c r="C59" s="314">
        <v>1139583</v>
      </c>
      <c r="D59" s="303">
        <v>13965</v>
      </c>
      <c r="E59" s="303">
        <v>7597</v>
      </c>
      <c r="F59" s="303">
        <v>94</v>
      </c>
      <c r="G59" s="303">
        <v>659</v>
      </c>
      <c r="H59" s="303">
        <v>6571</v>
      </c>
      <c r="I59" s="303">
        <v>1371</v>
      </c>
      <c r="J59" s="272">
        <v>6368</v>
      </c>
      <c r="K59" s="272">
        <v>-1436</v>
      </c>
      <c r="L59" s="442">
        <f>D59*1000/C59</f>
        <v>12.25448256072616</v>
      </c>
      <c r="M59" s="442">
        <f>E59*1000/$C59</f>
        <v>6.666473613593745</v>
      </c>
      <c r="N59" s="442">
        <f>F59*1000/$D59</f>
        <v>6.731113498030791</v>
      </c>
      <c r="O59" s="443">
        <v>45.1</v>
      </c>
      <c r="P59" s="443">
        <f>H59*1000/$C59</f>
        <v>5.766144282601618</v>
      </c>
      <c r="Q59" s="444">
        <f t="shared" si="10"/>
        <v>1.2030716498929872</v>
      </c>
      <c r="R59" s="443">
        <f t="shared" si="10"/>
        <v>5.588008947132416</v>
      </c>
      <c r="S59" s="442">
        <f t="shared" si="6"/>
        <v>-1.2601100578018452</v>
      </c>
    </row>
    <row r="60" spans="1:19" s="286" customFormat="1" ht="14.25" customHeight="1">
      <c r="A60" s="302">
        <v>60</v>
      </c>
      <c r="B60" s="313" t="s">
        <v>106</v>
      </c>
      <c r="C60" s="314">
        <v>1149057</v>
      </c>
      <c r="D60" s="303">
        <v>13256</v>
      </c>
      <c r="E60" s="303">
        <v>7657</v>
      </c>
      <c r="F60" s="303">
        <v>66</v>
      </c>
      <c r="G60" s="303">
        <v>557</v>
      </c>
      <c r="H60" s="303">
        <v>6552</v>
      </c>
      <c r="I60" s="303">
        <v>1374</v>
      </c>
      <c r="J60" s="272">
        <v>5599</v>
      </c>
      <c r="K60" s="272">
        <v>-1460</v>
      </c>
      <c r="L60" s="442">
        <f>D60*1000/C60</f>
        <v>11.536416383173332</v>
      </c>
      <c r="M60" s="442">
        <f>E60*1000/$C60</f>
        <v>6.663725124167034</v>
      </c>
      <c r="N60" s="442">
        <f>F60*1000/$D60</f>
        <v>4.978877489438744</v>
      </c>
      <c r="O60" s="443">
        <v>40.3</v>
      </c>
      <c r="P60" s="443">
        <f>H60*1000/$C60</f>
        <v>5.702066999287242</v>
      </c>
      <c r="Q60" s="444">
        <f t="shared" si="10"/>
        <v>1.1957631344659143</v>
      </c>
      <c r="R60" s="443">
        <f t="shared" si="10"/>
        <v>4.872691259006298</v>
      </c>
      <c r="S60" s="442">
        <f t="shared" si="6"/>
        <v>-1.2706071152257894</v>
      </c>
    </row>
    <row r="61" spans="1:19" s="286" customFormat="1" ht="14.25" customHeight="1">
      <c r="A61" s="302">
        <v>61</v>
      </c>
      <c r="B61" s="313" t="s">
        <v>105</v>
      </c>
      <c r="C61" s="314">
        <v>1151593</v>
      </c>
      <c r="D61" s="303">
        <v>13031</v>
      </c>
      <c r="E61" s="303">
        <v>7712</v>
      </c>
      <c r="F61" s="303">
        <v>61</v>
      </c>
      <c r="G61" s="303">
        <v>541</v>
      </c>
      <c r="H61" s="303">
        <v>6441</v>
      </c>
      <c r="I61" s="303">
        <v>1358</v>
      </c>
      <c r="J61" s="272">
        <v>5319</v>
      </c>
      <c r="K61" s="272">
        <v>-2058</v>
      </c>
      <c r="L61" s="442">
        <f>D61*1000/C61</f>
        <v>11.315629740715687</v>
      </c>
      <c r="M61" s="442">
        <f>E61*1000/$C61</f>
        <v>6.696810418264092</v>
      </c>
      <c r="N61" s="442">
        <f>F61*1000/$D61</f>
        <v>4.68114496201366</v>
      </c>
      <c r="O61" s="443">
        <v>39.9</v>
      </c>
      <c r="P61" s="443">
        <f>H61*1000/$C61</f>
        <v>5.593121875523731</v>
      </c>
      <c r="Q61" s="444">
        <f t="shared" si="10"/>
        <v>1.1792360669090556</v>
      </c>
      <c r="R61" s="443">
        <f t="shared" si="10"/>
        <v>4.618819322451595</v>
      </c>
      <c r="S61" s="442">
        <f t="shared" si="6"/>
        <v>-1.7870897096456821</v>
      </c>
    </row>
    <row r="62" spans="1:19" s="286" customFormat="1" ht="9" customHeight="1">
      <c r="A62" s="302"/>
      <c r="B62" s="313"/>
      <c r="C62" s="314"/>
      <c r="D62" s="303"/>
      <c r="E62" s="303"/>
      <c r="F62" s="303"/>
      <c r="G62" s="303"/>
      <c r="H62" s="303"/>
      <c r="I62" s="303"/>
      <c r="J62" s="272"/>
      <c r="K62" s="272"/>
      <c r="L62" s="442"/>
      <c r="M62" s="442"/>
      <c r="N62" s="442"/>
      <c r="O62" s="443"/>
      <c r="P62" s="443"/>
      <c r="Q62" s="444"/>
      <c r="R62" s="443"/>
      <c r="S62" s="442"/>
    </row>
    <row r="63" spans="1:19" s="286" customFormat="1" ht="14.25" customHeight="1">
      <c r="A63" s="302">
        <v>62</v>
      </c>
      <c r="B63" s="313" t="s">
        <v>105</v>
      </c>
      <c r="C63" s="314">
        <v>1153553</v>
      </c>
      <c r="D63" s="303">
        <v>12318</v>
      </c>
      <c r="E63" s="303">
        <v>7652</v>
      </c>
      <c r="F63" s="303">
        <v>45</v>
      </c>
      <c r="G63" s="303">
        <v>604</v>
      </c>
      <c r="H63" s="303">
        <v>6117</v>
      </c>
      <c r="I63" s="303">
        <v>1361</v>
      </c>
      <c r="J63" s="272">
        <v>4666</v>
      </c>
      <c r="K63" s="272">
        <v>-3030</v>
      </c>
      <c r="L63" s="442">
        <f>D63*1000/C63</f>
        <v>10.678313003390395</v>
      </c>
      <c r="M63" s="442">
        <f>E63*1000/$C63</f>
        <v>6.6334186639018755</v>
      </c>
      <c r="N63" s="442">
        <f>F63*1000/$D63</f>
        <v>3.653190452995616</v>
      </c>
      <c r="O63" s="443">
        <v>46.7</v>
      </c>
      <c r="P63" s="443">
        <f>H63*1000/$C63</f>
        <v>5.302747251318318</v>
      </c>
      <c r="Q63" s="444">
        <f aca="true" t="shared" si="11" ref="Q63:R67">I63*1000/$C63</f>
        <v>1.1798330895936293</v>
      </c>
      <c r="R63" s="443">
        <f t="shared" si="11"/>
        <v>4.044894339488519</v>
      </c>
      <c r="S63" s="442">
        <f t="shared" si="6"/>
        <v>-2.6266673486177057</v>
      </c>
    </row>
    <row r="64" spans="1:19" s="286" customFormat="1" ht="14.25" customHeight="1">
      <c r="A64" s="302">
        <v>63</v>
      </c>
      <c r="B64" s="313" t="s">
        <v>105</v>
      </c>
      <c r="C64" s="314">
        <v>1156012</v>
      </c>
      <c r="D64" s="303">
        <v>12317</v>
      </c>
      <c r="E64" s="303">
        <v>8261</v>
      </c>
      <c r="F64" s="303">
        <v>62</v>
      </c>
      <c r="G64" s="303">
        <v>461</v>
      </c>
      <c r="H64" s="303">
        <v>6092</v>
      </c>
      <c r="I64" s="303">
        <v>1285</v>
      </c>
      <c r="J64" s="272">
        <v>4056</v>
      </c>
      <c r="K64" s="272">
        <v>-1386</v>
      </c>
      <c r="L64" s="442">
        <f>D64*1000/C64</f>
        <v>10.654733687885592</v>
      </c>
      <c r="M64" s="442">
        <f>E64*1000/$C64</f>
        <v>7.146119590454078</v>
      </c>
      <c r="N64" s="442">
        <f>F64*1000/$D64</f>
        <v>5.033693269464967</v>
      </c>
      <c r="O64" s="443">
        <v>36.1</v>
      </c>
      <c r="P64" s="443">
        <f>H64*1000/$C64</f>
        <v>5.269841489534711</v>
      </c>
      <c r="Q64" s="444">
        <f t="shared" si="11"/>
        <v>1.1115801566073709</v>
      </c>
      <c r="R64" s="443">
        <f t="shared" si="11"/>
        <v>3.5086140974315145</v>
      </c>
      <c r="S64" s="442">
        <f t="shared" si="6"/>
        <v>-1.1989494918737869</v>
      </c>
    </row>
    <row r="65" spans="1:19" s="286" customFormat="1" ht="14.25" customHeight="1">
      <c r="A65" s="302" t="s">
        <v>107</v>
      </c>
      <c r="B65" s="313" t="s">
        <v>105</v>
      </c>
      <c r="C65" s="314">
        <v>1156669</v>
      </c>
      <c r="D65" s="303">
        <v>11684</v>
      </c>
      <c r="E65" s="303">
        <v>8091</v>
      </c>
      <c r="F65" s="303">
        <v>34</v>
      </c>
      <c r="G65" s="303">
        <v>456</v>
      </c>
      <c r="H65" s="303">
        <v>6035</v>
      </c>
      <c r="I65" s="303">
        <v>1275</v>
      </c>
      <c r="J65" s="272">
        <v>3593</v>
      </c>
      <c r="K65" s="272">
        <v>-2996</v>
      </c>
      <c r="L65" s="442">
        <f>D65*1000/C65</f>
        <v>10.10142054468478</v>
      </c>
      <c r="M65" s="442">
        <f>E65*1000/$C65</f>
        <v>6.995086753427299</v>
      </c>
      <c r="N65" s="442">
        <f>F65*1000/$D65</f>
        <v>2.909962341663814</v>
      </c>
      <c r="O65" s="443">
        <v>37.6</v>
      </c>
      <c r="P65" s="443">
        <f>H65*1000/$C65</f>
        <v>5.217568725365684</v>
      </c>
      <c r="Q65" s="444">
        <f t="shared" si="11"/>
        <v>1.1023032518378204</v>
      </c>
      <c r="R65" s="443">
        <f t="shared" si="11"/>
        <v>3.1063337912574815</v>
      </c>
      <c r="S65" s="442">
        <f t="shared" si="6"/>
        <v>-2.590196503926361</v>
      </c>
    </row>
    <row r="66" spans="1:19" s="286" customFormat="1" ht="14.25" customHeight="1">
      <c r="A66" s="302">
        <v>2</v>
      </c>
      <c r="B66" s="313" t="s">
        <v>106</v>
      </c>
      <c r="C66" s="314">
        <v>1160066</v>
      </c>
      <c r="D66" s="303">
        <v>11535</v>
      </c>
      <c r="E66" s="303">
        <v>8231</v>
      </c>
      <c r="F66" s="303">
        <v>52</v>
      </c>
      <c r="G66" s="303">
        <v>507</v>
      </c>
      <c r="H66" s="303">
        <v>6052</v>
      </c>
      <c r="I66" s="303">
        <v>1208</v>
      </c>
      <c r="J66" s="272">
        <v>3304</v>
      </c>
      <c r="K66" s="272">
        <v>-1341</v>
      </c>
      <c r="L66" s="442">
        <f>D66*1000/C66</f>
        <v>9.943399772081934</v>
      </c>
      <c r="M66" s="442">
        <f>E66*1000/$C66</f>
        <v>7.095285957867914</v>
      </c>
      <c r="N66" s="442">
        <f>F66*1000/$D66</f>
        <v>4.508019072388383</v>
      </c>
      <c r="O66" s="443">
        <v>42.1</v>
      </c>
      <c r="P66" s="443">
        <f>H66*1000/$C66</f>
        <v>5.216944553154734</v>
      </c>
      <c r="Q66" s="444">
        <f t="shared" si="11"/>
        <v>1.0413200628240118</v>
      </c>
      <c r="R66" s="443">
        <f t="shared" si="11"/>
        <v>2.848113814214019</v>
      </c>
      <c r="S66" s="442">
        <f t="shared" si="6"/>
        <v>-1.1559687121249997</v>
      </c>
    </row>
    <row r="67" spans="1:19" s="286" customFormat="1" ht="14.25" customHeight="1">
      <c r="A67" s="302">
        <v>3</v>
      </c>
      <c r="B67" s="313" t="s">
        <v>105</v>
      </c>
      <c r="C67" s="314">
        <v>1161509</v>
      </c>
      <c r="D67" s="303">
        <v>11284</v>
      </c>
      <c r="E67" s="303">
        <v>8516</v>
      </c>
      <c r="F67" s="303">
        <v>58</v>
      </c>
      <c r="G67" s="303">
        <v>445</v>
      </c>
      <c r="H67" s="303">
        <v>6285</v>
      </c>
      <c r="I67" s="303">
        <v>1296</v>
      </c>
      <c r="J67" s="272">
        <v>2768</v>
      </c>
      <c r="K67" s="272">
        <v>-1095</v>
      </c>
      <c r="L67" s="442">
        <f>D67*1000/C67</f>
        <v>9.714948399022306</v>
      </c>
      <c r="M67" s="442">
        <f>E67*1000/$C67</f>
        <v>7.331841595717296</v>
      </c>
      <c r="N67" s="442">
        <f>F67*1000/$D67</f>
        <v>5.140021269053527</v>
      </c>
      <c r="O67" s="443">
        <v>37.9</v>
      </c>
      <c r="P67" s="443">
        <f>H67*1000/$C67</f>
        <v>5.411064399845373</v>
      </c>
      <c r="Q67" s="444">
        <f t="shared" si="11"/>
        <v>1.1157898905647738</v>
      </c>
      <c r="R67" s="443">
        <f t="shared" si="11"/>
        <v>2.383106803305011</v>
      </c>
      <c r="S67" s="442">
        <f t="shared" si="6"/>
        <v>-0.942739143648478</v>
      </c>
    </row>
    <row r="68" spans="1:19" s="286" customFormat="1" ht="9" customHeight="1">
      <c r="A68" s="302"/>
      <c r="B68" s="313"/>
      <c r="C68" s="314"/>
      <c r="D68" s="303"/>
      <c r="E68" s="303"/>
      <c r="F68" s="303"/>
      <c r="G68" s="303"/>
      <c r="H68" s="303"/>
      <c r="I68" s="303"/>
      <c r="J68" s="272"/>
      <c r="K68" s="272"/>
      <c r="L68" s="442"/>
      <c r="M68" s="442"/>
      <c r="N68" s="442"/>
      <c r="O68" s="443"/>
      <c r="P68" s="443"/>
      <c r="Q68" s="444"/>
      <c r="R68" s="443"/>
      <c r="S68" s="442"/>
    </row>
    <row r="69" spans="1:19" s="286" customFormat="1" ht="14.25" customHeight="1">
      <c r="A69" s="302">
        <v>4</v>
      </c>
      <c r="B69" s="313" t="s">
        <v>105</v>
      </c>
      <c r="C69" s="314">
        <v>1163645</v>
      </c>
      <c r="D69" s="303">
        <v>11401</v>
      </c>
      <c r="E69" s="303">
        <v>8641</v>
      </c>
      <c r="F69" s="303">
        <v>52</v>
      </c>
      <c r="G69" s="303">
        <v>408</v>
      </c>
      <c r="H69" s="303">
        <v>6230</v>
      </c>
      <c r="I69" s="303">
        <v>1352</v>
      </c>
      <c r="J69" s="272">
        <v>2760</v>
      </c>
      <c r="K69" s="272">
        <v>-392</v>
      </c>
      <c r="L69" s="442">
        <f>D69*1000/C69</f>
        <v>9.797661657979882</v>
      </c>
      <c r="M69" s="442">
        <f>E69*1000/$C69</f>
        <v>7.425804261608996</v>
      </c>
      <c r="N69" s="442">
        <f>F69*1000/$D69</f>
        <v>4.561003420752566</v>
      </c>
      <c r="O69" s="443">
        <v>34.5</v>
      </c>
      <c r="P69" s="443">
        <f>H69*1000/$C69</f>
        <v>5.353866514271965</v>
      </c>
      <c r="Q69" s="444">
        <f aca="true" t="shared" si="12" ref="Q69:R73">I69*1000/$C69</f>
        <v>1.1618663767729849</v>
      </c>
      <c r="R69" s="443">
        <f t="shared" si="12"/>
        <v>2.371857396370886</v>
      </c>
      <c r="S69" s="442">
        <f t="shared" si="6"/>
        <v>-0.33687249977441575</v>
      </c>
    </row>
    <row r="70" spans="1:19" s="286" customFormat="1" ht="14.25" customHeight="1">
      <c r="A70" s="302">
        <v>5</v>
      </c>
      <c r="B70" s="313" t="s">
        <v>105</v>
      </c>
      <c r="C70" s="314">
        <v>1165426</v>
      </c>
      <c r="D70" s="303">
        <v>11002</v>
      </c>
      <c r="E70" s="303">
        <v>8911</v>
      </c>
      <c r="F70" s="303">
        <v>55</v>
      </c>
      <c r="G70" s="303">
        <v>347</v>
      </c>
      <c r="H70" s="303">
        <v>6718</v>
      </c>
      <c r="I70" s="303">
        <v>1403</v>
      </c>
      <c r="J70" s="272">
        <v>2091</v>
      </c>
      <c r="K70" s="272">
        <v>-218</v>
      </c>
      <c r="L70" s="442">
        <f>D70*1000/C70</f>
        <v>9.440324825428641</v>
      </c>
      <c r="M70" s="442">
        <f>E70*1000/$C70</f>
        <v>7.646131114287822</v>
      </c>
      <c r="N70" s="442">
        <f>F70*1000/$D70</f>
        <v>4.999091074350118</v>
      </c>
      <c r="O70" s="443">
        <v>30.6</v>
      </c>
      <c r="P70" s="443">
        <f>H70*1000/$C70</f>
        <v>5.7644157587011104</v>
      </c>
      <c r="Q70" s="444">
        <f t="shared" si="12"/>
        <v>1.2038516387998894</v>
      </c>
      <c r="R70" s="443">
        <f t="shared" si="12"/>
        <v>1.7941937111408188</v>
      </c>
      <c r="S70" s="442">
        <f t="shared" si="6"/>
        <v>-0.18705606361965496</v>
      </c>
    </row>
    <row r="71" spans="1:19" s="286" customFormat="1" ht="14.25" customHeight="1">
      <c r="A71" s="302">
        <v>6</v>
      </c>
      <c r="B71" s="313" t="s">
        <v>105</v>
      </c>
      <c r="C71" s="314">
        <v>1167434</v>
      </c>
      <c r="D71" s="303">
        <v>11935</v>
      </c>
      <c r="E71" s="303">
        <v>8822</v>
      </c>
      <c r="F71" s="303">
        <v>64</v>
      </c>
      <c r="G71" s="303">
        <v>345</v>
      </c>
      <c r="H71" s="303">
        <v>6691</v>
      </c>
      <c r="I71" s="303">
        <v>1373</v>
      </c>
      <c r="J71" s="272">
        <v>3113</v>
      </c>
      <c r="K71" s="272">
        <v>-485</v>
      </c>
      <c r="L71" s="442">
        <f>D71*1000/C71</f>
        <v>10.223276005324498</v>
      </c>
      <c r="M71" s="442">
        <f>E71*1000/$C71</f>
        <v>7.556744107161518</v>
      </c>
      <c r="N71" s="442">
        <f>F71*1000/$D71</f>
        <v>5.3623795559279435</v>
      </c>
      <c r="O71" s="443">
        <v>28.1</v>
      </c>
      <c r="P71" s="443">
        <f>H71*1000/$C71</f>
        <v>5.731373251078862</v>
      </c>
      <c r="Q71" s="444">
        <f t="shared" si="12"/>
        <v>1.176083615861796</v>
      </c>
      <c r="R71" s="443">
        <f t="shared" si="12"/>
        <v>2.6665318981629795</v>
      </c>
      <c r="S71" s="442">
        <f t="shared" si="6"/>
        <v>-0.4154410442046403</v>
      </c>
    </row>
    <row r="72" spans="1:19" s="286" customFormat="1" ht="14.25" customHeight="1">
      <c r="A72" s="302">
        <v>7</v>
      </c>
      <c r="B72" s="313" t="s">
        <v>106</v>
      </c>
      <c r="C72" s="314">
        <v>1175042</v>
      </c>
      <c r="D72" s="303">
        <v>11093</v>
      </c>
      <c r="E72" s="303">
        <v>9174</v>
      </c>
      <c r="F72" s="303">
        <v>56</v>
      </c>
      <c r="G72" s="303">
        <v>311</v>
      </c>
      <c r="H72" s="303">
        <v>6852</v>
      </c>
      <c r="I72" s="303">
        <v>1437</v>
      </c>
      <c r="J72" s="272">
        <v>1919</v>
      </c>
      <c r="K72" s="272">
        <v>743</v>
      </c>
      <c r="L72" s="442">
        <f>D72*1000/C72</f>
        <v>9.440513615683525</v>
      </c>
      <c r="M72" s="442">
        <f>E72*1000/$C72</f>
        <v>7.8073805021437535</v>
      </c>
      <c r="N72" s="442">
        <f>F72*1000/$D72</f>
        <v>5.048228612638601</v>
      </c>
      <c r="O72" s="443">
        <v>27.3</v>
      </c>
      <c r="P72" s="443">
        <f>H72*1000/$C72</f>
        <v>5.831280924426531</v>
      </c>
      <c r="Q72" s="444">
        <f t="shared" si="12"/>
        <v>1.222935009982622</v>
      </c>
      <c r="R72" s="443">
        <f t="shared" si="12"/>
        <v>1.6331331135397713</v>
      </c>
      <c r="S72" s="442">
        <f t="shared" si="6"/>
        <v>0.6323178235331163</v>
      </c>
    </row>
    <row r="73" spans="1:19" s="286" customFormat="1" ht="14.25" customHeight="1">
      <c r="A73" s="302">
        <v>8</v>
      </c>
      <c r="B73" s="313" t="s">
        <v>105</v>
      </c>
      <c r="C73" s="314">
        <v>1175971</v>
      </c>
      <c r="D73" s="303">
        <v>11484</v>
      </c>
      <c r="E73" s="303">
        <v>8967</v>
      </c>
      <c r="F73" s="303">
        <v>43</v>
      </c>
      <c r="G73" s="303">
        <v>353</v>
      </c>
      <c r="H73" s="303">
        <v>6950</v>
      </c>
      <c r="I73" s="303">
        <v>1468</v>
      </c>
      <c r="J73" s="272">
        <v>2517</v>
      </c>
      <c r="K73" s="272">
        <v>-43</v>
      </c>
      <c r="L73" s="442">
        <f>D73*1000/C73</f>
        <v>9.765546939507862</v>
      </c>
      <c r="M73" s="442">
        <f>E73*1000/$C73</f>
        <v>7.62518803609953</v>
      </c>
      <c r="N73" s="442">
        <f>F73*1000/$D73</f>
        <v>3.744339951236503</v>
      </c>
      <c r="O73" s="443">
        <v>29.8</v>
      </c>
      <c r="P73" s="443">
        <f>H73*1000/$C73</f>
        <v>5.910009685612995</v>
      </c>
      <c r="Q73" s="444">
        <f t="shared" si="12"/>
        <v>1.2483301033783996</v>
      </c>
      <c r="R73" s="443">
        <f t="shared" si="12"/>
        <v>2.1403589034083326</v>
      </c>
      <c r="S73" s="442">
        <f t="shared" si="6"/>
        <v>-0.03656552755127465</v>
      </c>
    </row>
    <row r="74" spans="1:19" s="286" customFormat="1" ht="9" customHeight="1">
      <c r="A74" s="302"/>
      <c r="B74" s="313"/>
      <c r="C74" s="314"/>
      <c r="D74" s="303"/>
      <c r="E74" s="303"/>
      <c r="F74" s="303"/>
      <c r="G74" s="303"/>
      <c r="H74" s="303"/>
      <c r="I74" s="303"/>
      <c r="J74" s="272"/>
      <c r="K74" s="317"/>
      <c r="L74" s="442"/>
      <c r="M74" s="442"/>
      <c r="N74" s="442"/>
      <c r="O74" s="443"/>
      <c r="P74" s="443"/>
      <c r="Q74" s="444"/>
      <c r="R74" s="443"/>
      <c r="S74" s="442"/>
    </row>
    <row r="75" spans="1:19" s="286" customFormat="1" ht="14.25" customHeight="1">
      <c r="A75" s="302">
        <v>9</v>
      </c>
      <c r="B75" s="313" t="s">
        <v>105</v>
      </c>
      <c r="C75" s="314">
        <v>1175910</v>
      </c>
      <c r="D75" s="303">
        <v>11318</v>
      </c>
      <c r="E75" s="303">
        <v>9061</v>
      </c>
      <c r="F75" s="303">
        <v>39</v>
      </c>
      <c r="G75" s="303">
        <v>313</v>
      </c>
      <c r="H75" s="303">
        <v>6886</v>
      </c>
      <c r="I75" s="303">
        <v>1608</v>
      </c>
      <c r="J75" s="272">
        <v>2257</v>
      </c>
      <c r="K75" s="272">
        <v>-1566</v>
      </c>
      <c r="L75" s="442">
        <f>D75*1000/C75</f>
        <v>9.62488625830208</v>
      </c>
      <c r="M75" s="442">
        <f>E75*1000/$C75</f>
        <v>7.705521681081035</v>
      </c>
      <c r="N75" s="442">
        <f>F75*1000/$D75</f>
        <v>3.445838487365259</v>
      </c>
      <c r="O75" s="443">
        <v>26.9</v>
      </c>
      <c r="P75" s="443">
        <f>H75*1000/$C75</f>
        <v>5.855890331743075</v>
      </c>
      <c r="Q75" s="444">
        <f aca="true" t="shared" si="13" ref="Q75:R79">I75*1000/$C75</f>
        <v>1.3674515906829605</v>
      </c>
      <c r="R75" s="443">
        <f t="shared" si="13"/>
        <v>1.919364577221046</v>
      </c>
      <c r="S75" s="442">
        <f t="shared" si="6"/>
        <v>-1.3317345715233309</v>
      </c>
    </row>
    <row r="76" spans="1:19" s="286" customFormat="1" ht="14.25" customHeight="1">
      <c r="A76" s="302">
        <v>10</v>
      </c>
      <c r="B76" s="313" t="s">
        <v>105</v>
      </c>
      <c r="C76" s="314">
        <v>1176758</v>
      </c>
      <c r="D76" s="303">
        <v>11642</v>
      </c>
      <c r="E76" s="303">
        <v>9418</v>
      </c>
      <c r="F76" s="303">
        <v>59</v>
      </c>
      <c r="G76" s="303">
        <v>280</v>
      </c>
      <c r="H76" s="303">
        <v>7094</v>
      </c>
      <c r="I76" s="303">
        <v>1852</v>
      </c>
      <c r="J76" s="272">
        <v>2224</v>
      </c>
      <c r="K76" s="272">
        <v>-1534</v>
      </c>
      <c r="L76" s="442">
        <f>D76*1000/C76</f>
        <v>9.893283070945769</v>
      </c>
      <c r="M76" s="442">
        <f>E76*1000/$C76</f>
        <v>8.003344782869545</v>
      </c>
      <c r="N76" s="442">
        <f>F76*1000/$D76</f>
        <v>5.067857756399244</v>
      </c>
      <c r="O76" s="443">
        <v>23.5</v>
      </c>
      <c r="P76" s="443">
        <f>H76*1000/$C76</f>
        <v>6.028427255221549</v>
      </c>
      <c r="Q76" s="444">
        <f t="shared" si="13"/>
        <v>1.573815516869229</v>
      </c>
      <c r="R76" s="443">
        <f t="shared" si="13"/>
        <v>1.889938288076223</v>
      </c>
      <c r="S76" s="442">
        <f t="shared" si="6"/>
        <v>-1.3035815350309918</v>
      </c>
    </row>
    <row r="77" spans="1:19" s="286" customFormat="1" ht="14.25" customHeight="1">
      <c r="A77" s="302">
        <v>11</v>
      </c>
      <c r="B77" s="313" t="s">
        <v>105</v>
      </c>
      <c r="C77" s="314">
        <v>1176166</v>
      </c>
      <c r="D77" s="303">
        <v>11290</v>
      </c>
      <c r="E77" s="303">
        <v>9867</v>
      </c>
      <c r="F77" s="303">
        <v>46</v>
      </c>
      <c r="G77" s="303">
        <v>301</v>
      </c>
      <c r="H77" s="303">
        <v>6942</v>
      </c>
      <c r="I77" s="303">
        <v>1861</v>
      </c>
      <c r="J77" s="272">
        <v>1423</v>
      </c>
      <c r="K77" s="272">
        <v>-1516</v>
      </c>
      <c r="L77" s="442">
        <f>D77*1000/C77</f>
        <v>9.598985177262394</v>
      </c>
      <c r="M77" s="442">
        <f>E77*1000/$C77</f>
        <v>8.389121943671217</v>
      </c>
      <c r="N77" s="442">
        <f>F77*1000/$D77</f>
        <v>4.0744021257750225</v>
      </c>
      <c r="O77" s="443">
        <v>26</v>
      </c>
      <c r="P77" s="443">
        <f>H77*1000/$C77</f>
        <v>5.902228086851686</v>
      </c>
      <c r="Q77" s="444">
        <f t="shared" si="13"/>
        <v>1.5822596470226142</v>
      </c>
      <c r="R77" s="443">
        <f t="shared" si="13"/>
        <v>1.2098632335911768</v>
      </c>
      <c r="S77" s="442">
        <f t="shared" si="6"/>
        <v>-1.288933704936208</v>
      </c>
    </row>
    <row r="78" spans="1:19" s="286" customFormat="1" ht="14.25" customHeight="1">
      <c r="A78" s="302">
        <v>12</v>
      </c>
      <c r="B78" s="313" t="s">
        <v>106</v>
      </c>
      <c r="C78" s="314">
        <v>1170051</v>
      </c>
      <c r="D78" s="303">
        <v>11467</v>
      </c>
      <c r="E78" s="303">
        <v>9391</v>
      </c>
      <c r="F78" s="303">
        <v>32</v>
      </c>
      <c r="G78" s="303">
        <v>313</v>
      </c>
      <c r="H78" s="303">
        <v>6979</v>
      </c>
      <c r="I78" s="303">
        <v>2036</v>
      </c>
      <c r="J78" s="272">
        <v>2076</v>
      </c>
      <c r="K78" s="272">
        <v>-1342</v>
      </c>
      <c r="L78" s="442">
        <f>D78*1000/C78</f>
        <v>9.800427502732786</v>
      </c>
      <c r="M78" s="442">
        <f>E78*1000/$C78</f>
        <v>8.02614586885529</v>
      </c>
      <c r="N78" s="442">
        <f>F78*1000/$D78</f>
        <v>2.790616551844423</v>
      </c>
      <c r="O78" s="443">
        <v>26.6</v>
      </c>
      <c r="P78" s="443">
        <f>H78*1000/$C78</f>
        <v>5.9646972653328785</v>
      </c>
      <c r="Q78" s="444">
        <f t="shared" si="13"/>
        <v>1.7400950898721508</v>
      </c>
      <c r="R78" s="443">
        <f t="shared" si="13"/>
        <v>1.7742816338774976</v>
      </c>
      <c r="S78" s="442">
        <f t="shared" si="6"/>
        <v>-1.1469585513793843</v>
      </c>
    </row>
    <row r="79" spans="1:19" s="286" customFormat="1" ht="14.25" customHeight="1">
      <c r="A79" s="302">
        <v>13</v>
      </c>
      <c r="B79" s="313" t="s">
        <v>105</v>
      </c>
      <c r="C79" s="314">
        <v>1172151</v>
      </c>
      <c r="D79" s="303">
        <v>11342</v>
      </c>
      <c r="E79" s="303">
        <v>9440</v>
      </c>
      <c r="F79" s="303">
        <v>40</v>
      </c>
      <c r="G79" s="303">
        <v>288</v>
      </c>
      <c r="H79" s="303">
        <v>6921</v>
      </c>
      <c r="I79" s="303">
        <v>2241</v>
      </c>
      <c r="J79" s="272">
        <v>1902</v>
      </c>
      <c r="K79" s="272">
        <v>-2353</v>
      </c>
      <c r="L79" s="442">
        <f>D79*1000/C79</f>
        <v>9.676227721513696</v>
      </c>
      <c r="M79" s="442">
        <f>E79*1000/$C79</f>
        <v>8.0535698898862</v>
      </c>
      <c r="N79" s="442">
        <f>F79*1000/$D79</f>
        <v>3.5267148651031563</v>
      </c>
      <c r="O79" s="443">
        <v>24.8</v>
      </c>
      <c r="P79" s="443">
        <f>H79*1000/$C79</f>
        <v>5.9045293652438975</v>
      </c>
      <c r="Q79" s="444">
        <f t="shared" si="13"/>
        <v>1.911869716444383</v>
      </c>
      <c r="R79" s="443">
        <f t="shared" si="13"/>
        <v>1.622657831627495</v>
      </c>
      <c r="S79" s="442">
        <f t="shared" si="6"/>
        <v>-2.0074205456464225</v>
      </c>
    </row>
    <row r="80" spans="1:19" s="286" customFormat="1" ht="14.25" customHeight="1">
      <c r="A80" s="302"/>
      <c r="B80" s="313"/>
      <c r="C80" s="314"/>
      <c r="D80" s="303"/>
      <c r="E80" s="303"/>
      <c r="F80" s="303"/>
      <c r="G80" s="303"/>
      <c r="H80" s="303"/>
      <c r="I80" s="303"/>
      <c r="J80" s="272"/>
      <c r="K80" s="272"/>
      <c r="L80" s="442"/>
      <c r="M80" s="442"/>
      <c r="N80" s="442"/>
      <c r="O80" s="443"/>
      <c r="P80" s="443"/>
      <c r="Q80" s="444"/>
      <c r="R80" s="443"/>
      <c r="S80" s="442"/>
    </row>
    <row r="81" spans="1:19" s="286" customFormat="1" ht="14.25" customHeight="1">
      <c r="A81" s="302">
        <v>14</v>
      </c>
      <c r="B81" s="313" t="s">
        <v>105</v>
      </c>
      <c r="C81" s="314">
        <v>1171956</v>
      </c>
      <c r="D81" s="303">
        <v>10886</v>
      </c>
      <c r="E81" s="303">
        <v>9584</v>
      </c>
      <c r="F81" s="303">
        <v>42</v>
      </c>
      <c r="G81" s="303">
        <v>305</v>
      </c>
      <c r="H81" s="303">
        <v>6537</v>
      </c>
      <c r="I81" s="303">
        <v>2208</v>
      </c>
      <c r="J81" s="272">
        <v>1302</v>
      </c>
      <c r="K81" s="272">
        <v>-1524</v>
      </c>
      <c r="L81" s="442">
        <f>D81*1000/C81</f>
        <v>9.288744628637936</v>
      </c>
      <c r="M81" s="442">
        <f>E81*1000/$C81</f>
        <v>8.177781418415027</v>
      </c>
      <c r="N81" s="442">
        <f>F81*1000/$D81</f>
        <v>3.858166452324086</v>
      </c>
      <c r="O81" s="443">
        <v>27.3</v>
      </c>
      <c r="P81" s="443">
        <f>H81*1000/$C81</f>
        <v>5.577854458699814</v>
      </c>
      <c r="Q81" s="444">
        <f aca="true" t="shared" si="14" ref="Q81:R84">I81*1000/$C81</f>
        <v>1.8840297758618925</v>
      </c>
      <c r="R81" s="443">
        <f t="shared" si="14"/>
        <v>1.1109632102229094</v>
      </c>
      <c r="S81" s="442">
        <f t="shared" si="6"/>
        <v>-1.3003901170351104</v>
      </c>
    </row>
    <row r="82" spans="1:19" s="286" customFormat="1" ht="14.25" customHeight="1">
      <c r="A82" s="302">
        <v>15</v>
      </c>
      <c r="B82" s="313" t="s">
        <v>105</v>
      </c>
      <c r="C82" s="314">
        <v>1170152</v>
      </c>
      <c r="D82" s="303">
        <v>10906</v>
      </c>
      <c r="E82" s="303">
        <v>10068</v>
      </c>
      <c r="F82" s="303">
        <v>40</v>
      </c>
      <c r="G82" s="303">
        <v>291</v>
      </c>
      <c r="H82" s="303">
        <v>6274</v>
      </c>
      <c r="I82" s="303">
        <v>2160</v>
      </c>
      <c r="J82" s="272">
        <v>838</v>
      </c>
      <c r="K82" s="272">
        <v>-2383</v>
      </c>
      <c r="L82" s="442">
        <f>D82*1000/C82</f>
        <v>9.320156697591424</v>
      </c>
      <c r="M82" s="442">
        <f>E82*1000/$C82</f>
        <v>8.60401041915922</v>
      </c>
      <c r="N82" s="442">
        <f>F82*1000/$D82</f>
        <v>3.667705849990831</v>
      </c>
      <c r="O82" s="443">
        <v>26</v>
      </c>
      <c r="P82" s="443">
        <f>H82*1000/$C82</f>
        <v>5.361696600099816</v>
      </c>
      <c r="Q82" s="444">
        <f t="shared" si="14"/>
        <v>1.8459140350997136</v>
      </c>
      <c r="R82" s="443">
        <f t="shared" si="14"/>
        <v>0.7161462784322037</v>
      </c>
      <c r="S82" s="442">
        <f t="shared" si="6"/>
        <v>-2.036487567427138</v>
      </c>
    </row>
    <row r="83" spans="1:19" s="286" customFormat="1" ht="14.25" customHeight="1">
      <c r="A83" s="302">
        <v>16</v>
      </c>
      <c r="B83" s="313"/>
      <c r="C83" s="314">
        <v>1167713</v>
      </c>
      <c r="D83" s="303">
        <v>10528</v>
      </c>
      <c r="E83" s="303">
        <v>9976</v>
      </c>
      <c r="F83" s="303">
        <v>33</v>
      </c>
      <c r="G83" s="303">
        <v>292</v>
      </c>
      <c r="H83" s="303">
        <v>6187</v>
      </c>
      <c r="I83" s="303">
        <v>2070</v>
      </c>
      <c r="J83" s="272">
        <v>552</v>
      </c>
      <c r="K83" s="272">
        <v>-2649</v>
      </c>
      <c r="L83" s="442">
        <f>D83*1000/C83</f>
        <v>9.01591401311795</v>
      </c>
      <c r="M83" s="442">
        <f>E83*1000/$C83</f>
        <v>8.543195117293376</v>
      </c>
      <c r="N83" s="442">
        <f>F83*1000/$D83</f>
        <v>3.134498480243161</v>
      </c>
      <c r="O83" s="443">
        <v>27</v>
      </c>
      <c r="P83" s="443">
        <f>H83*1000/$C83</f>
        <v>5.298390957367093</v>
      </c>
      <c r="Q83" s="444">
        <f t="shared" si="14"/>
        <v>1.77269585934215</v>
      </c>
      <c r="R83" s="443">
        <f t="shared" si="14"/>
        <v>0.4727188958245733</v>
      </c>
      <c r="S83" s="442">
        <f t="shared" si="6"/>
        <v>-2.2685368750711863</v>
      </c>
    </row>
    <row r="84" spans="1:19" ht="14.25" customHeight="1">
      <c r="A84" s="78">
        <v>17</v>
      </c>
      <c r="B84" s="318" t="s">
        <v>271</v>
      </c>
      <c r="C84" s="79">
        <v>1165517</v>
      </c>
      <c r="D84" s="80">
        <v>10049</v>
      </c>
      <c r="E84" s="80">
        <v>10376</v>
      </c>
      <c r="F84" s="80">
        <v>30</v>
      </c>
      <c r="G84" s="80">
        <v>259</v>
      </c>
      <c r="H84" s="80">
        <v>6052</v>
      </c>
      <c r="I84" s="80">
        <v>1907</v>
      </c>
      <c r="J84" s="81">
        <v>-327</v>
      </c>
      <c r="K84" s="81">
        <v>-2318</v>
      </c>
      <c r="L84" s="445">
        <f>D84*1000/C84</f>
        <v>8.621924862528818</v>
      </c>
      <c r="M84" s="445">
        <f>E84*1000/$C84</f>
        <v>8.902487050810928</v>
      </c>
      <c r="N84" s="445">
        <f>F84*1000/$D84</f>
        <v>2.9853716787740074</v>
      </c>
      <c r="O84" s="446">
        <v>25.1</v>
      </c>
      <c r="P84" s="446">
        <f>H84*1000/$C84</f>
        <v>5.192545454077461</v>
      </c>
      <c r="Q84" s="447">
        <f t="shared" si="14"/>
        <v>1.6361837708072897</v>
      </c>
      <c r="R84" s="446">
        <f t="shared" si="14"/>
        <v>-0.28056218828211</v>
      </c>
      <c r="S84" s="445">
        <f t="shared" si="6"/>
        <v>-1.9888169799325106</v>
      </c>
    </row>
    <row r="85" spans="1:19" ht="14.25" customHeight="1">
      <c r="A85" s="77" t="s">
        <v>272</v>
      </c>
      <c r="B85" s="77"/>
      <c r="S85" s="83"/>
    </row>
    <row r="86" spans="1:19" ht="14.25" customHeight="1">
      <c r="A86" s="77" t="s">
        <v>273</v>
      </c>
      <c r="B86" s="77"/>
      <c r="S86" s="83"/>
    </row>
    <row r="87" spans="1:19" ht="14.25">
      <c r="A87" s="76" t="s">
        <v>117</v>
      </c>
      <c r="S87" s="83"/>
    </row>
    <row r="88" ht="14.25">
      <c r="S88" s="83"/>
    </row>
    <row r="89" ht="14.25">
      <c r="S89" s="83"/>
    </row>
    <row r="90" ht="14.25">
      <c r="S90" s="83"/>
    </row>
    <row r="91" ht="14.25">
      <c r="S91" s="83"/>
    </row>
    <row r="92" ht="14.25">
      <c r="S92" s="83"/>
    </row>
    <row r="93" ht="14.25">
      <c r="S93" s="83"/>
    </row>
    <row r="94" ht="14.25">
      <c r="S94" s="83"/>
    </row>
    <row r="95" ht="14.25">
      <c r="S95" s="83"/>
    </row>
    <row r="96" ht="14.25">
      <c r="S96" s="83"/>
    </row>
    <row r="97" ht="14.25">
      <c r="S97" s="83"/>
    </row>
    <row r="98" ht="14.25">
      <c r="S98" s="83"/>
    </row>
    <row r="99" ht="14.25">
      <c r="S99" s="83"/>
    </row>
    <row r="100" ht="14.25">
      <c r="S100" s="83"/>
    </row>
    <row r="101" ht="14.25">
      <c r="S101" s="83"/>
    </row>
    <row r="102" ht="14.25">
      <c r="S102" s="83"/>
    </row>
    <row r="103" ht="14.25">
      <c r="S103" s="83"/>
    </row>
    <row r="104" ht="14.25">
      <c r="S104" s="83"/>
    </row>
    <row r="105" ht="14.25">
      <c r="S105" s="83"/>
    </row>
    <row r="106" ht="14.25">
      <c r="S106" s="83"/>
    </row>
    <row r="107" ht="14.25">
      <c r="S107" s="83"/>
    </row>
    <row r="108" ht="14.25">
      <c r="S108" s="83"/>
    </row>
    <row r="109" ht="14.25">
      <c r="S109" s="83"/>
    </row>
    <row r="110" ht="14.25">
      <c r="S110" s="83"/>
    </row>
    <row r="111" ht="14.25">
      <c r="S111" s="83"/>
    </row>
    <row r="112" ht="14.25">
      <c r="S112" s="83"/>
    </row>
    <row r="113" ht="14.25">
      <c r="S113" s="83"/>
    </row>
    <row r="114" ht="14.25">
      <c r="S114" s="83"/>
    </row>
    <row r="115" ht="14.25">
      <c r="S115" s="83"/>
    </row>
    <row r="116" ht="14.25">
      <c r="S116" s="83"/>
    </row>
    <row r="117" ht="14.25">
      <c r="S117" s="83"/>
    </row>
    <row r="118" ht="14.25">
      <c r="S118" s="83"/>
    </row>
    <row r="119" ht="14.25">
      <c r="S119" s="83"/>
    </row>
    <row r="120" ht="14.25">
      <c r="S120" s="83"/>
    </row>
    <row r="121" ht="14.25">
      <c r="S121" s="83"/>
    </row>
    <row r="122" ht="14.25">
      <c r="S122" s="83"/>
    </row>
    <row r="123" ht="14.25">
      <c r="S123" s="83"/>
    </row>
    <row r="124" ht="14.25">
      <c r="S124" s="83"/>
    </row>
    <row r="125" ht="14.25">
      <c r="S125" s="83"/>
    </row>
    <row r="126" ht="14.25">
      <c r="S126" s="83"/>
    </row>
    <row r="127" ht="14.25">
      <c r="S127" s="83"/>
    </row>
    <row r="128" ht="14.25">
      <c r="S128" s="83"/>
    </row>
    <row r="129" ht="14.25">
      <c r="S129" s="83"/>
    </row>
    <row r="130" ht="14.25">
      <c r="S130" s="83"/>
    </row>
    <row r="131" ht="14.25">
      <c r="S131" s="83"/>
    </row>
    <row r="132" ht="14.25">
      <c r="S132" s="83"/>
    </row>
    <row r="133" ht="14.25">
      <c r="S133" s="83"/>
    </row>
    <row r="134" ht="14.25">
      <c r="S134" s="83"/>
    </row>
    <row r="135" ht="14.25">
      <c r="S135" s="83"/>
    </row>
    <row r="136" ht="14.25">
      <c r="S136" s="83"/>
    </row>
    <row r="137" ht="14.25">
      <c r="S137" s="83"/>
    </row>
    <row r="138" ht="14.25">
      <c r="S138" s="83"/>
    </row>
    <row r="139" ht="14.25">
      <c r="S139" s="83"/>
    </row>
    <row r="140" ht="14.25">
      <c r="S140" s="83"/>
    </row>
    <row r="141" ht="14.25">
      <c r="S141" s="83"/>
    </row>
    <row r="142" ht="14.25">
      <c r="S142" s="83"/>
    </row>
    <row r="143" ht="14.25">
      <c r="S143" s="83"/>
    </row>
    <row r="144" ht="14.25">
      <c r="S144" s="83"/>
    </row>
    <row r="145" ht="14.25">
      <c r="S145" s="83"/>
    </row>
    <row r="146" ht="14.25">
      <c r="S146" s="83"/>
    </row>
    <row r="147" ht="14.25">
      <c r="S147" s="83"/>
    </row>
    <row r="148" ht="14.25">
      <c r="S148" s="83"/>
    </row>
    <row r="149" ht="14.25">
      <c r="S149" s="83"/>
    </row>
    <row r="150" ht="14.25">
      <c r="S150" s="83"/>
    </row>
    <row r="151" ht="14.25">
      <c r="S151" s="83"/>
    </row>
    <row r="152" ht="14.25">
      <c r="S152" s="83"/>
    </row>
    <row r="153" ht="14.25">
      <c r="S153" s="83"/>
    </row>
    <row r="154" ht="14.25">
      <c r="S154" s="83"/>
    </row>
    <row r="155" ht="14.25">
      <c r="S155" s="83"/>
    </row>
    <row r="156" ht="14.25">
      <c r="S156" s="83"/>
    </row>
    <row r="157" ht="14.25">
      <c r="S157" s="83"/>
    </row>
    <row r="158" ht="14.25">
      <c r="S158" s="83"/>
    </row>
    <row r="159" ht="14.25">
      <c r="S159" s="83"/>
    </row>
    <row r="160" ht="14.25">
      <c r="S160" s="83"/>
    </row>
    <row r="161" ht="14.25">
      <c r="S161" s="83"/>
    </row>
    <row r="162" ht="14.25">
      <c r="S162" s="83"/>
    </row>
    <row r="163" ht="14.25">
      <c r="S163" s="83"/>
    </row>
    <row r="164" ht="14.25">
      <c r="S164" s="83"/>
    </row>
    <row r="165" ht="14.25">
      <c r="S165" s="83"/>
    </row>
    <row r="166" ht="14.25">
      <c r="S166" s="83"/>
    </row>
    <row r="167" ht="14.25">
      <c r="S167" s="83"/>
    </row>
    <row r="168" ht="14.25">
      <c r="S168" s="83"/>
    </row>
    <row r="169" ht="14.25">
      <c r="S169" s="83"/>
    </row>
    <row r="170" ht="14.25">
      <c r="S170" s="83"/>
    </row>
    <row r="171" ht="14.25">
      <c r="S171" s="83"/>
    </row>
    <row r="172" ht="14.25">
      <c r="S172" s="83"/>
    </row>
    <row r="173" ht="14.25">
      <c r="S173" s="83"/>
    </row>
    <row r="174" ht="14.25">
      <c r="S174" s="83"/>
    </row>
    <row r="175" ht="14.25">
      <c r="S175" s="83"/>
    </row>
    <row r="176" ht="14.25">
      <c r="S176" s="83"/>
    </row>
    <row r="177" ht="14.25">
      <c r="S177" s="83"/>
    </row>
    <row r="178" ht="14.25">
      <c r="S178" s="83"/>
    </row>
    <row r="179" ht="14.25">
      <c r="S179" s="83"/>
    </row>
    <row r="180" ht="14.25">
      <c r="S180" s="83"/>
    </row>
    <row r="181" ht="14.25">
      <c r="S181" s="83"/>
    </row>
    <row r="182" ht="14.25">
      <c r="S182" s="83"/>
    </row>
    <row r="183" ht="14.25">
      <c r="S183" s="83"/>
    </row>
    <row r="184" ht="14.25">
      <c r="S184" s="83"/>
    </row>
    <row r="185" ht="14.25">
      <c r="S185" s="83"/>
    </row>
    <row r="186" ht="14.25">
      <c r="S186" s="83"/>
    </row>
    <row r="187" ht="14.25">
      <c r="S187" s="83"/>
    </row>
    <row r="188" ht="14.25">
      <c r="S188" s="83"/>
    </row>
    <row r="189" ht="14.25">
      <c r="S189" s="83"/>
    </row>
    <row r="190" ht="14.25">
      <c r="S190" s="83"/>
    </row>
    <row r="191" ht="14.25">
      <c r="S191" s="83"/>
    </row>
    <row r="192" ht="14.25">
      <c r="S192" s="83"/>
    </row>
    <row r="193" ht="14.25">
      <c r="S193" s="83"/>
    </row>
    <row r="194" ht="14.25">
      <c r="S194" s="83"/>
    </row>
    <row r="195" ht="14.25">
      <c r="S195" s="83"/>
    </row>
    <row r="196" ht="14.25">
      <c r="S196" s="83"/>
    </row>
    <row r="197" ht="14.25">
      <c r="S197" s="83"/>
    </row>
    <row r="198" ht="14.25">
      <c r="S198" s="83"/>
    </row>
    <row r="199" ht="14.25">
      <c r="S199" s="83"/>
    </row>
    <row r="200" ht="14.25">
      <c r="S200" s="83"/>
    </row>
    <row r="201" ht="14.25">
      <c r="S201" s="83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S5:S7"/>
    <mergeCell ref="O5:O7"/>
    <mergeCell ref="P5:P7"/>
    <mergeCell ref="Q5:Q7"/>
    <mergeCell ref="R5:R7"/>
    <mergeCell ref="K5:K7"/>
    <mergeCell ref="L5:L7"/>
    <mergeCell ref="M5:M7"/>
    <mergeCell ref="N5:N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4"/>
  <sheetViews>
    <sheetView zoomScale="75" zoomScaleNormal="75" zoomScalePageLayoutView="0" workbookViewId="0" topLeftCell="K1">
      <selection activeCell="S1" sqref="S1"/>
    </sheetView>
  </sheetViews>
  <sheetFormatPr defaultColWidth="10.59765625" defaultRowHeight="23.25" customHeight="1"/>
  <cols>
    <col min="1" max="1" width="2.59765625" style="185" customWidth="1"/>
    <col min="2" max="2" width="9.3984375" style="185" customWidth="1"/>
    <col min="3" max="3" width="13.5" style="276" customWidth="1"/>
    <col min="4" max="11" width="13.09765625" style="276" customWidth="1"/>
    <col min="12" max="16" width="13.09765625" style="298" customWidth="1"/>
    <col min="17" max="17" width="13.09765625" style="299" customWidth="1"/>
    <col min="18" max="19" width="13.09765625" style="298" customWidth="1"/>
    <col min="20" max="16384" width="10.59765625" style="185" customWidth="1"/>
  </cols>
  <sheetData>
    <row r="1" spans="1:19" s="183" customFormat="1" ht="23.25" customHeight="1">
      <c r="A1" s="39" t="s">
        <v>248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250"/>
      <c r="N1" s="250"/>
      <c r="O1" s="250"/>
      <c r="P1" s="250"/>
      <c r="Q1" s="251"/>
      <c r="R1" s="250"/>
      <c r="S1" s="85" t="s">
        <v>249</v>
      </c>
    </row>
    <row r="2" spans="1:19" ht="23.25" customHeight="1">
      <c r="A2" s="537" t="s">
        <v>250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2:19" ht="23.25" customHeight="1">
      <c r="B3" s="252"/>
      <c r="C3" s="253"/>
      <c r="D3" s="253"/>
      <c r="E3" s="253"/>
      <c r="F3" s="253"/>
      <c r="G3" s="253"/>
      <c r="H3" s="253"/>
      <c r="I3" s="253" t="s">
        <v>251</v>
      </c>
      <c r="J3" s="253"/>
      <c r="K3" s="253"/>
      <c r="L3" s="254"/>
      <c r="M3" s="254"/>
      <c r="N3" s="254"/>
      <c r="O3" s="254"/>
      <c r="P3" s="254"/>
      <c r="Q3" s="255"/>
      <c r="R3" s="254"/>
      <c r="S3" s="254"/>
    </row>
    <row r="4" spans="1:19" ht="23.25" customHeight="1" thickBot="1">
      <c r="A4" s="256"/>
      <c r="C4" s="257"/>
      <c r="D4" s="257"/>
      <c r="E4" s="257"/>
      <c r="F4" s="257"/>
      <c r="G4" s="257"/>
      <c r="H4" s="257"/>
      <c r="I4" s="257"/>
      <c r="J4" s="257"/>
      <c r="K4" s="257"/>
      <c r="L4" s="258"/>
      <c r="M4" s="258"/>
      <c r="N4" s="258"/>
      <c r="O4" s="258"/>
      <c r="P4" s="258"/>
      <c r="Q4" s="259"/>
      <c r="R4" s="258"/>
      <c r="S4" s="260" t="s">
        <v>118</v>
      </c>
    </row>
    <row r="5" spans="1:19" ht="23.25" customHeight="1">
      <c r="A5" s="518" t="s">
        <v>129</v>
      </c>
      <c r="B5" s="520"/>
      <c r="C5" s="555" t="s">
        <v>119</v>
      </c>
      <c r="D5" s="555" t="s">
        <v>120</v>
      </c>
      <c r="E5" s="556" t="s">
        <v>121</v>
      </c>
      <c r="F5" s="261"/>
      <c r="G5" s="555" t="s">
        <v>122</v>
      </c>
      <c r="H5" s="555" t="s">
        <v>123</v>
      </c>
      <c r="I5" s="555" t="s">
        <v>124</v>
      </c>
      <c r="J5" s="578" t="s">
        <v>125</v>
      </c>
      <c r="K5" s="565" t="s">
        <v>126</v>
      </c>
      <c r="L5" s="568" t="s">
        <v>130</v>
      </c>
      <c r="M5" s="571" t="s">
        <v>131</v>
      </c>
      <c r="N5" s="571" t="s">
        <v>132</v>
      </c>
      <c r="O5" s="571" t="s">
        <v>133</v>
      </c>
      <c r="P5" s="571" t="s">
        <v>134</v>
      </c>
      <c r="Q5" s="574" t="s">
        <v>135</v>
      </c>
      <c r="R5" s="562" t="s">
        <v>136</v>
      </c>
      <c r="S5" s="559" t="s">
        <v>137</v>
      </c>
    </row>
    <row r="6" spans="1:19" ht="23.25" customHeight="1">
      <c r="A6" s="553"/>
      <c r="B6" s="554"/>
      <c r="C6" s="535"/>
      <c r="D6" s="535"/>
      <c r="E6" s="557"/>
      <c r="F6" s="262" t="s">
        <v>252</v>
      </c>
      <c r="G6" s="535"/>
      <c r="H6" s="535"/>
      <c r="I6" s="535"/>
      <c r="J6" s="579"/>
      <c r="K6" s="566"/>
      <c r="L6" s="569"/>
      <c r="M6" s="572"/>
      <c r="N6" s="572"/>
      <c r="O6" s="572"/>
      <c r="P6" s="572"/>
      <c r="Q6" s="575"/>
      <c r="R6" s="563"/>
      <c r="S6" s="560"/>
    </row>
    <row r="7" spans="1:19" ht="23.25" customHeight="1">
      <c r="A7" s="521"/>
      <c r="B7" s="522"/>
      <c r="C7" s="536"/>
      <c r="D7" s="536"/>
      <c r="E7" s="558"/>
      <c r="F7" s="263" t="s">
        <v>127</v>
      </c>
      <c r="G7" s="536"/>
      <c r="H7" s="536"/>
      <c r="I7" s="536"/>
      <c r="J7" s="580"/>
      <c r="K7" s="567"/>
      <c r="L7" s="570"/>
      <c r="M7" s="573"/>
      <c r="N7" s="573"/>
      <c r="O7" s="573"/>
      <c r="P7" s="573"/>
      <c r="Q7" s="576"/>
      <c r="R7" s="564"/>
      <c r="S7" s="561"/>
    </row>
    <row r="8" spans="1:19" ht="23.25" customHeight="1">
      <c r="A8" s="264"/>
      <c r="B8" s="265"/>
      <c r="C8" s="266"/>
      <c r="D8" s="266"/>
      <c r="E8" s="266"/>
      <c r="F8" s="267"/>
      <c r="G8" s="266"/>
      <c r="H8" s="268" t="s">
        <v>104</v>
      </c>
      <c r="I8" s="268" t="s">
        <v>104</v>
      </c>
      <c r="J8" s="266"/>
      <c r="K8" s="267"/>
      <c r="L8" s="86"/>
      <c r="M8" s="87"/>
      <c r="N8" s="87"/>
      <c r="O8" s="87"/>
      <c r="P8" s="268" t="s">
        <v>104</v>
      </c>
      <c r="Q8" s="268" t="s">
        <v>104</v>
      </c>
      <c r="R8" s="269"/>
      <c r="S8" s="269"/>
    </row>
    <row r="9" spans="1:19" ht="23.25" customHeight="1">
      <c r="A9" s="512" t="s">
        <v>128</v>
      </c>
      <c r="B9" s="513"/>
      <c r="C9" s="88">
        <f>SUM(C11:C20,C22,C25,C28,C32,C36,C39)</f>
        <v>1165517</v>
      </c>
      <c r="D9" s="88">
        <f aca="true" t="shared" si="0" ref="D9:K9">SUM(D11:D20,D22,D25,D28,D32,D36,D39)</f>
        <v>10049</v>
      </c>
      <c r="E9" s="88">
        <f t="shared" si="0"/>
        <v>10376</v>
      </c>
      <c r="F9" s="88">
        <f>SUM(F11:F20,F22,F25,F28,F32,F36,F39)</f>
        <v>30</v>
      </c>
      <c r="G9" s="88">
        <f t="shared" si="0"/>
        <v>259</v>
      </c>
      <c r="H9" s="88">
        <f t="shared" si="0"/>
        <v>6052</v>
      </c>
      <c r="I9" s="88">
        <f t="shared" si="0"/>
        <v>1907</v>
      </c>
      <c r="J9" s="89">
        <f>SUM(J11:J20,J22,J25,J28,J32,J36,J39)</f>
        <v>-327</v>
      </c>
      <c r="K9" s="89">
        <f t="shared" si="0"/>
        <v>-2318</v>
      </c>
      <c r="L9" s="90">
        <v>8.6</v>
      </c>
      <c r="M9" s="90">
        <v>8.9</v>
      </c>
      <c r="N9" s="90">
        <v>3</v>
      </c>
      <c r="O9" s="90">
        <v>25.1</v>
      </c>
      <c r="P9" s="90">
        <v>5.2</v>
      </c>
      <c r="Q9" s="101">
        <v>1.63</v>
      </c>
      <c r="R9" s="91">
        <v>-0.3</v>
      </c>
      <c r="S9" s="91">
        <f>K9/C9*1000</f>
        <v>-1.9888169799325106</v>
      </c>
    </row>
    <row r="10" spans="1:19" ht="23.25" customHeight="1">
      <c r="A10" s="92"/>
      <c r="B10" s="93"/>
      <c r="C10" s="88"/>
      <c r="D10" s="88"/>
      <c r="E10" s="88"/>
      <c r="F10" s="88"/>
      <c r="G10" s="88"/>
      <c r="H10" s="88"/>
      <c r="I10" s="88"/>
      <c r="J10" s="94"/>
      <c r="K10" s="95"/>
      <c r="L10" s="96"/>
      <c r="M10" s="96"/>
      <c r="N10" s="96"/>
      <c r="O10" s="96"/>
      <c r="P10" s="96"/>
      <c r="Q10" s="97"/>
      <c r="R10" s="98"/>
      <c r="S10" s="91"/>
    </row>
    <row r="11" spans="1:19" ht="23.25" customHeight="1">
      <c r="A11" s="512" t="s">
        <v>53</v>
      </c>
      <c r="B11" s="577"/>
      <c r="C11" s="99">
        <v>450897</v>
      </c>
      <c r="D11" s="99">
        <v>4094</v>
      </c>
      <c r="E11" s="99">
        <v>3424</v>
      </c>
      <c r="F11" s="99">
        <v>18</v>
      </c>
      <c r="G11" s="99">
        <v>102</v>
      </c>
      <c r="H11" s="99">
        <v>2661</v>
      </c>
      <c r="I11" s="99">
        <v>776</v>
      </c>
      <c r="J11" s="94">
        <v>670</v>
      </c>
      <c r="K11" s="95">
        <v>-1087</v>
      </c>
      <c r="L11" s="96">
        <v>9.1</v>
      </c>
      <c r="M11" s="96">
        <v>7.6</v>
      </c>
      <c r="N11" s="96">
        <v>4.4</v>
      </c>
      <c r="O11" s="96">
        <v>24.3</v>
      </c>
      <c r="P11" s="96">
        <v>5.9</v>
      </c>
      <c r="Q11" s="97">
        <v>1.72</v>
      </c>
      <c r="R11" s="91">
        <v>1.5</v>
      </c>
      <c r="S11" s="91">
        <f>K11/C11*1000</f>
        <v>-2.41075012696913</v>
      </c>
    </row>
    <row r="12" spans="1:19" ht="23.25" customHeight="1">
      <c r="A12" s="512" t="s">
        <v>54</v>
      </c>
      <c r="B12" s="577"/>
      <c r="C12" s="99">
        <v>61476</v>
      </c>
      <c r="D12" s="99">
        <v>454</v>
      </c>
      <c r="E12" s="99">
        <v>734</v>
      </c>
      <c r="F12" s="99">
        <v>1</v>
      </c>
      <c r="G12" s="99">
        <v>22</v>
      </c>
      <c r="H12" s="99">
        <v>270</v>
      </c>
      <c r="I12" s="99">
        <v>104</v>
      </c>
      <c r="J12" s="94">
        <v>-280</v>
      </c>
      <c r="K12" s="95">
        <v>-776</v>
      </c>
      <c r="L12" s="96">
        <v>7.4</v>
      </c>
      <c r="M12" s="96">
        <v>11.9</v>
      </c>
      <c r="N12" s="96">
        <v>2.2</v>
      </c>
      <c r="O12" s="96">
        <v>46.2</v>
      </c>
      <c r="P12" s="96">
        <v>4.4</v>
      </c>
      <c r="Q12" s="97">
        <v>1.69</v>
      </c>
      <c r="R12" s="91">
        <v>-4.6</v>
      </c>
      <c r="S12" s="91">
        <v>-12.4</v>
      </c>
    </row>
    <row r="13" spans="1:19" ht="23.25" customHeight="1">
      <c r="A13" s="512" t="s">
        <v>55</v>
      </c>
      <c r="B13" s="577"/>
      <c r="C13" s="99">
        <v>107894</v>
      </c>
      <c r="D13" s="99">
        <v>965</v>
      </c>
      <c r="E13" s="99">
        <v>927</v>
      </c>
      <c r="F13" s="99">
        <v>2</v>
      </c>
      <c r="G13" s="99">
        <v>28</v>
      </c>
      <c r="H13" s="99">
        <v>638</v>
      </c>
      <c r="I13" s="99">
        <v>200</v>
      </c>
      <c r="J13" s="94">
        <v>38</v>
      </c>
      <c r="K13" s="95">
        <v>11</v>
      </c>
      <c r="L13" s="96">
        <v>8.9</v>
      </c>
      <c r="M13" s="96">
        <v>8.6</v>
      </c>
      <c r="N13" s="96">
        <v>2.1</v>
      </c>
      <c r="O13" s="96">
        <v>28.2</v>
      </c>
      <c r="P13" s="96">
        <v>5.9</v>
      </c>
      <c r="Q13" s="97">
        <v>1.85</v>
      </c>
      <c r="R13" s="91">
        <v>0.4</v>
      </c>
      <c r="S13" s="91">
        <f>K13/C13*1000</f>
        <v>0.10195191576918086</v>
      </c>
    </row>
    <row r="14" spans="1:19" ht="23.25" customHeight="1">
      <c r="A14" s="512" t="s">
        <v>56</v>
      </c>
      <c r="B14" s="577"/>
      <c r="C14" s="99">
        <v>25222</v>
      </c>
      <c r="D14" s="99">
        <v>169</v>
      </c>
      <c r="E14" s="99">
        <v>331</v>
      </c>
      <c r="F14" s="100" t="s">
        <v>253</v>
      </c>
      <c r="G14" s="99">
        <v>4</v>
      </c>
      <c r="H14" s="99">
        <v>74</v>
      </c>
      <c r="I14" s="99">
        <v>32</v>
      </c>
      <c r="J14" s="94">
        <v>-162</v>
      </c>
      <c r="K14" s="95">
        <v>-132</v>
      </c>
      <c r="L14" s="96">
        <v>6.7</v>
      </c>
      <c r="M14" s="96">
        <v>13.1</v>
      </c>
      <c r="N14" s="96" t="s">
        <v>253</v>
      </c>
      <c r="O14" s="96">
        <v>23.1</v>
      </c>
      <c r="P14" s="96">
        <v>2.9</v>
      </c>
      <c r="Q14" s="97">
        <v>1.27</v>
      </c>
      <c r="R14" s="91">
        <v>-6.4</v>
      </c>
      <c r="S14" s="91">
        <f>K14/C14*1000</f>
        <v>-5.233526286575212</v>
      </c>
    </row>
    <row r="15" spans="1:19" ht="23.25" customHeight="1">
      <c r="A15" s="512" t="s">
        <v>57</v>
      </c>
      <c r="B15" s="577"/>
      <c r="C15" s="99">
        <v>17897</v>
      </c>
      <c r="D15" s="99">
        <v>85</v>
      </c>
      <c r="E15" s="99">
        <v>268</v>
      </c>
      <c r="F15" s="100" t="s">
        <v>253</v>
      </c>
      <c r="G15" s="100" t="s">
        <v>253</v>
      </c>
      <c r="H15" s="99">
        <v>52</v>
      </c>
      <c r="I15" s="99">
        <v>24</v>
      </c>
      <c r="J15" s="94">
        <v>-183</v>
      </c>
      <c r="K15" s="95">
        <v>-262</v>
      </c>
      <c r="L15" s="96">
        <v>4.7</v>
      </c>
      <c r="M15" s="96">
        <v>15</v>
      </c>
      <c r="N15" s="96" t="s">
        <v>253</v>
      </c>
      <c r="O15" s="96" t="s">
        <v>253</v>
      </c>
      <c r="P15" s="96">
        <v>2.9</v>
      </c>
      <c r="Q15" s="97">
        <v>1.34</v>
      </c>
      <c r="R15" s="91">
        <v>-10.2</v>
      </c>
      <c r="S15" s="91">
        <v>-14.3</v>
      </c>
    </row>
    <row r="16" spans="1:19" ht="23.25" customHeight="1">
      <c r="A16" s="512" t="s">
        <v>58</v>
      </c>
      <c r="B16" s="577"/>
      <c r="C16" s="99">
        <v>74430</v>
      </c>
      <c r="D16" s="99">
        <v>596</v>
      </c>
      <c r="E16" s="99">
        <v>824</v>
      </c>
      <c r="F16" s="99">
        <v>2</v>
      </c>
      <c r="G16" s="99">
        <v>16</v>
      </c>
      <c r="H16" s="99">
        <v>360</v>
      </c>
      <c r="I16" s="99">
        <v>149</v>
      </c>
      <c r="J16" s="94">
        <v>-228</v>
      </c>
      <c r="K16" s="95">
        <v>-90</v>
      </c>
      <c r="L16" s="96">
        <v>8</v>
      </c>
      <c r="M16" s="96">
        <v>11.1</v>
      </c>
      <c r="N16" s="96">
        <v>3.4</v>
      </c>
      <c r="O16" s="96">
        <v>26.1</v>
      </c>
      <c r="P16" s="96">
        <v>4.8</v>
      </c>
      <c r="Q16" s="97">
        <v>2</v>
      </c>
      <c r="R16" s="91">
        <v>-3.1</v>
      </c>
      <c r="S16" s="91">
        <f>K16/C16*1000</f>
        <v>-1.2091898428053203</v>
      </c>
    </row>
    <row r="17" spans="1:19" ht="23.25" customHeight="1">
      <c r="A17" s="512" t="s">
        <v>59</v>
      </c>
      <c r="B17" s="577"/>
      <c r="C17" s="99">
        <v>24408</v>
      </c>
      <c r="D17" s="99">
        <v>152</v>
      </c>
      <c r="E17" s="99">
        <v>272</v>
      </c>
      <c r="F17" s="99" t="s">
        <v>253</v>
      </c>
      <c r="G17" s="99">
        <v>1</v>
      </c>
      <c r="H17" s="99">
        <v>94</v>
      </c>
      <c r="I17" s="99">
        <v>30</v>
      </c>
      <c r="J17" s="94">
        <v>-120</v>
      </c>
      <c r="K17" s="95">
        <v>-111</v>
      </c>
      <c r="L17" s="96">
        <v>6.2</v>
      </c>
      <c r="M17" s="96">
        <v>11.1</v>
      </c>
      <c r="N17" s="96" t="s">
        <v>253</v>
      </c>
      <c r="O17" s="96">
        <v>6.5</v>
      </c>
      <c r="P17" s="96">
        <v>3.9</v>
      </c>
      <c r="Q17" s="97">
        <v>1.23</v>
      </c>
      <c r="R17" s="91">
        <v>-4.9</v>
      </c>
      <c r="S17" s="91">
        <f>K17/C17*1000</f>
        <v>-4.5476892822025565</v>
      </c>
    </row>
    <row r="18" spans="1:19" ht="23.25" customHeight="1">
      <c r="A18" s="512" t="s">
        <v>138</v>
      </c>
      <c r="B18" s="577"/>
      <c r="C18" s="99">
        <v>34656</v>
      </c>
      <c r="D18" s="99">
        <v>281</v>
      </c>
      <c r="E18" s="99">
        <v>302</v>
      </c>
      <c r="F18" s="99" t="s">
        <v>254</v>
      </c>
      <c r="G18" s="99">
        <v>6</v>
      </c>
      <c r="H18" s="99">
        <v>143</v>
      </c>
      <c r="I18" s="99">
        <v>45</v>
      </c>
      <c r="J18" s="94">
        <v>-21</v>
      </c>
      <c r="K18" s="95">
        <v>44</v>
      </c>
      <c r="L18" s="96">
        <v>8.1</v>
      </c>
      <c r="M18" s="96">
        <v>8.7</v>
      </c>
      <c r="N18" s="96" t="s">
        <v>254</v>
      </c>
      <c r="O18" s="96">
        <v>20.9</v>
      </c>
      <c r="P18" s="96">
        <v>4.1</v>
      </c>
      <c r="Q18" s="97">
        <v>1.3</v>
      </c>
      <c r="R18" s="91">
        <v>-0.6</v>
      </c>
      <c r="S18" s="91">
        <f>K18/C18*1000</f>
        <v>1.2696214219759927</v>
      </c>
    </row>
    <row r="19" spans="1:19" ht="23.25" customHeight="1">
      <c r="A19" s="512" t="s">
        <v>78</v>
      </c>
      <c r="B19" s="577"/>
      <c r="C19" s="88">
        <v>108935</v>
      </c>
      <c r="D19" s="88">
        <v>989</v>
      </c>
      <c r="E19" s="88">
        <v>896</v>
      </c>
      <c r="F19" s="99">
        <v>1</v>
      </c>
      <c r="G19" s="88">
        <v>17</v>
      </c>
      <c r="H19" s="88">
        <v>530</v>
      </c>
      <c r="I19" s="88">
        <v>181</v>
      </c>
      <c r="J19" s="94">
        <v>93</v>
      </c>
      <c r="K19" s="95">
        <v>196</v>
      </c>
      <c r="L19" s="96">
        <v>9.1</v>
      </c>
      <c r="M19" s="96">
        <v>8.2</v>
      </c>
      <c r="N19" s="96">
        <v>1</v>
      </c>
      <c r="O19" s="96">
        <v>16.9</v>
      </c>
      <c r="P19" s="96">
        <v>4.9</v>
      </c>
      <c r="Q19" s="97">
        <v>1.66</v>
      </c>
      <c r="R19" s="98">
        <v>0.9</v>
      </c>
      <c r="S19" s="91">
        <f>K19/C19*1000</f>
        <v>1.7992380777527885</v>
      </c>
    </row>
    <row r="20" spans="1:19" ht="23.25" customHeight="1">
      <c r="A20" s="512" t="s">
        <v>91</v>
      </c>
      <c r="B20" s="577"/>
      <c r="C20" s="88">
        <v>46726</v>
      </c>
      <c r="D20" s="88">
        <v>490</v>
      </c>
      <c r="E20" s="88">
        <v>332</v>
      </c>
      <c r="F20" s="88">
        <v>1</v>
      </c>
      <c r="G20" s="88">
        <v>18</v>
      </c>
      <c r="H20" s="88">
        <v>212</v>
      </c>
      <c r="I20" s="88">
        <v>64</v>
      </c>
      <c r="J20" s="94">
        <v>158</v>
      </c>
      <c r="K20" s="95">
        <v>246</v>
      </c>
      <c r="L20" s="96">
        <v>10.5</v>
      </c>
      <c r="M20" s="96">
        <v>7.1</v>
      </c>
      <c r="N20" s="96">
        <v>2</v>
      </c>
      <c r="O20" s="96">
        <v>35.4</v>
      </c>
      <c r="P20" s="96">
        <v>4.5</v>
      </c>
      <c r="Q20" s="97">
        <v>1.37</v>
      </c>
      <c r="R20" s="98">
        <v>3.4</v>
      </c>
      <c r="S20" s="91">
        <f>K20/C20*1000</f>
        <v>5.264734837135642</v>
      </c>
    </row>
    <row r="21" spans="1:19" ht="23.25" customHeight="1">
      <c r="A21" s="512"/>
      <c r="B21" s="513"/>
      <c r="C21" s="88"/>
      <c r="D21" s="88"/>
      <c r="E21" s="88"/>
      <c r="F21" s="88"/>
      <c r="G21" s="88"/>
      <c r="H21" s="88"/>
      <c r="I21" s="88"/>
      <c r="J21" s="89"/>
      <c r="K21" s="89"/>
      <c r="L21" s="90"/>
      <c r="M21" s="90"/>
      <c r="N21" s="90"/>
      <c r="O21" s="90"/>
      <c r="P21" s="90"/>
      <c r="Q21" s="101"/>
      <c r="R21" s="91"/>
      <c r="S21" s="91"/>
    </row>
    <row r="22" spans="1:19" ht="23.25" customHeight="1">
      <c r="A22" s="512" t="s">
        <v>60</v>
      </c>
      <c r="B22" s="513"/>
      <c r="C22" s="88">
        <v>5668</v>
      </c>
      <c r="D22" s="88">
        <v>72</v>
      </c>
      <c r="E22" s="88">
        <v>30</v>
      </c>
      <c r="F22" s="88" t="s">
        <v>255</v>
      </c>
      <c r="G22" s="88">
        <v>4</v>
      </c>
      <c r="H22" s="88">
        <v>41</v>
      </c>
      <c r="I22" s="88">
        <v>12</v>
      </c>
      <c r="J22" s="89">
        <v>42</v>
      </c>
      <c r="K22" s="89">
        <v>220</v>
      </c>
      <c r="L22" s="90">
        <v>12.7</v>
      </c>
      <c r="M22" s="90">
        <v>5.3</v>
      </c>
      <c r="N22" s="90" t="s">
        <v>255</v>
      </c>
      <c r="O22" s="90">
        <v>52.6</v>
      </c>
      <c r="P22" s="90">
        <v>7.2</v>
      </c>
      <c r="Q22" s="101">
        <v>2.12</v>
      </c>
      <c r="R22" s="91">
        <v>7.4</v>
      </c>
      <c r="S22" s="91">
        <v>40.7</v>
      </c>
    </row>
    <row r="23" spans="1:19" ht="23.25" customHeight="1">
      <c r="A23" s="264"/>
      <c r="B23" s="270" t="s">
        <v>61</v>
      </c>
      <c r="C23" s="271">
        <v>5668</v>
      </c>
      <c r="D23" s="271">
        <v>72</v>
      </c>
      <c r="E23" s="271">
        <v>30</v>
      </c>
      <c r="F23" s="271" t="s">
        <v>255</v>
      </c>
      <c r="G23" s="271">
        <v>4</v>
      </c>
      <c r="H23" s="271">
        <v>41</v>
      </c>
      <c r="I23" s="271">
        <v>12</v>
      </c>
      <c r="J23" s="272">
        <v>42</v>
      </c>
      <c r="K23" s="272">
        <v>220</v>
      </c>
      <c r="L23" s="273">
        <v>12.7</v>
      </c>
      <c r="M23" s="273">
        <v>5.3</v>
      </c>
      <c r="N23" s="273" t="s">
        <v>255</v>
      </c>
      <c r="O23" s="273">
        <v>52.6</v>
      </c>
      <c r="P23" s="273">
        <v>7.2</v>
      </c>
      <c r="Q23" s="274">
        <v>2.12</v>
      </c>
      <c r="R23" s="104">
        <v>7.4</v>
      </c>
      <c r="S23" s="104">
        <v>40.7</v>
      </c>
    </row>
    <row r="24" spans="1:19" ht="23.25" customHeight="1">
      <c r="A24" s="512"/>
      <c r="B24" s="513"/>
      <c r="C24" s="88"/>
      <c r="D24" s="88"/>
      <c r="E24" s="88"/>
      <c r="F24" s="88"/>
      <c r="G24" s="88"/>
      <c r="H24" s="88"/>
      <c r="I24" s="88"/>
      <c r="J24" s="89"/>
      <c r="K24" s="89"/>
      <c r="L24" s="90"/>
      <c r="M24" s="90"/>
      <c r="N24" s="90"/>
      <c r="O24" s="90"/>
      <c r="P24" s="90"/>
      <c r="Q24" s="101"/>
      <c r="R24" s="91"/>
      <c r="S24" s="91"/>
    </row>
    <row r="25" spans="1:19" ht="23.25" customHeight="1">
      <c r="A25" s="512" t="s">
        <v>62</v>
      </c>
      <c r="B25" s="577"/>
      <c r="C25" s="88">
        <v>47694</v>
      </c>
      <c r="D25" s="88">
        <v>553</v>
      </c>
      <c r="E25" s="88">
        <v>252</v>
      </c>
      <c r="F25" s="88">
        <v>1</v>
      </c>
      <c r="G25" s="88">
        <v>13</v>
      </c>
      <c r="H25" s="88">
        <v>367</v>
      </c>
      <c r="I25" s="88">
        <v>104</v>
      </c>
      <c r="J25" s="89">
        <v>301</v>
      </c>
      <c r="K25" s="89">
        <v>-24</v>
      </c>
      <c r="L25" s="90">
        <v>11.6</v>
      </c>
      <c r="M25" s="90">
        <v>5.3</v>
      </c>
      <c r="N25" s="90">
        <v>1.8</v>
      </c>
      <c r="O25" s="90">
        <v>23</v>
      </c>
      <c r="P25" s="90">
        <v>7.7</v>
      </c>
      <c r="Q25" s="105">
        <v>2.18</v>
      </c>
      <c r="R25" s="91">
        <v>6.3</v>
      </c>
      <c r="S25" s="91">
        <f>K25/C25*1000</f>
        <v>-0.5032079506856209</v>
      </c>
    </row>
    <row r="26" spans="1:19" ht="23.25" customHeight="1">
      <c r="A26" s="264"/>
      <c r="B26" s="270" t="s">
        <v>63</v>
      </c>
      <c r="C26" s="271">
        <v>47694</v>
      </c>
      <c r="D26" s="271">
        <v>553</v>
      </c>
      <c r="E26" s="271">
        <v>252</v>
      </c>
      <c r="F26" s="271">
        <v>1</v>
      </c>
      <c r="G26" s="271">
        <v>13</v>
      </c>
      <c r="H26" s="271">
        <v>367</v>
      </c>
      <c r="I26" s="271">
        <v>104</v>
      </c>
      <c r="J26" s="272">
        <v>301</v>
      </c>
      <c r="K26" s="272">
        <v>-24</v>
      </c>
      <c r="L26" s="273">
        <v>11.6</v>
      </c>
      <c r="M26" s="273">
        <v>5.3</v>
      </c>
      <c r="N26" s="273">
        <v>1.8</v>
      </c>
      <c r="O26" s="273">
        <v>23</v>
      </c>
      <c r="P26" s="273">
        <v>7.7</v>
      </c>
      <c r="Q26" s="274">
        <v>2.18</v>
      </c>
      <c r="R26" s="104">
        <v>6.3</v>
      </c>
      <c r="S26" s="104">
        <f>K26/C26*1000</f>
        <v>-0.5032079506856209</v>
      </c>
    </row>
    <row r="27" spans="1:19" ht="23.25" customHeight="1">
      <c r="A27" s="512"/>
      <c r="B27" s="577"/>
      <c r="C27" s="268"/>
      <c r="D27" s="268"/>
      <c r="E27" s="268"/>
      <c r="F27" s="268"/>
      <c r="G27" s="268"/>
      <c r="H27" s="268"/>
      <c r="I27" s="268"/>
      <c r="J27" s="272"/>
      <c r="K27" s="272"/>
      <c r="L27" s="273"/>
      <c r="M27" s="273"/>
      <c r="N27" s="273"/>
      <c r="O27" s="273"/>
      <c r="P27" s="273"/>
      <c r="Q27" s="274"/>
      <c r="R27" s="275"/>
      <c r="S27" s="91"/>
    </row>
    <row r="28" spans="1:19" ht="23.25" customHeight="1">
      <c r="A28" s="512" t="s">
        <v>64</v>
      </c>
      <c r="B28" s="577"/>
      <c r="C28" s="88">
        <f aca="true" t="shared" si="1" ref="C28:K28">SUM(C29:C30)</f>
        <v>62308</v>
      </c>
      <c r="D28" s="88">
        <f t="shared" si="1"/>
        <v>566</v>
      </c>
      <c r="E28" s="88">
        <f t="shared" si="1"/>
        <v>456</v>
      </c>
      <c r="F28" s="88">
        <f t="shared" si="1"/>
        <v>1</v>
      </c>
      <c r="G28" s="88">
        <f t="shared" si="1"/>
        <v>12</v>
      </c>
      <c r="H28" s="88">
        <f t="shared" si="1"/>
        <v>250</v>
      </c>
      <c r="I28" s="88">
        <f t="shared" si="1"/>
        <v>93</v>
      </c>
      <c r="J28" s="88">
        <f t="shared" si="1"/>
        <v>110</v>
      </c>
      <c r="K28" s="88">
        <f t="shared" si="1"/>
        <v>94</v>
      </c>
      <c r="L28" s="90">
        <v>9.1</v>
      </c>
      <c r="M28" s="90">
        <v>7.3</v>
      </c>
      <c r="N28" s="90">
        <v>1.8</v>
      </c>
      <c r="O28" s="90">
        <v>20.8</v>
      </c>
      <c r="P28" s="90">
        <v>4</v>
      </c>
      <c r="Q28" s="105">
        <v>1.49</v>
      </c>
      <c r="R28" s="91">
        <v>1.8</v>
      </c>
      <c r="S28" s="91">
        <f>K28/C28*1000</f>
        <v>1.5086345252616036</v>
      </c>
    </row>
    <row r="29" spans="1:19" ht="23.25" customHeight="1">
      <c r="A29" s="264"/>
      <c r="B29" s="270" t="s">
        <v>65</v>
      </c>
      <c r="C29" s="271">
        <v>35562</v>
      </c>
      <c r="D29" s="271">
        <v>333</v>
      </c>
      <c r="E29" s="271">
        <v>259</v>
      </c>
      <c r="F29" s="271">
        <v>1</v>
      </c>
      <c r="G29" s="271">
        <v>4</v>
      </c>
      <c r="H29" s="271">
        <v>127</v>
      </c>
      <c r="I29" s="271">
        <v>55</v>
      </c>
      <c r="J29" s="272">
        <v>74</v>
      </c>
      <c r="K29" s="272">
        <v>45</v>
      </c>
      <c r="L29" s="273">
        <v>9.4</v>
      </c>
      <c r="M29" s="273">
        <v>7.3</v>
      </c>
      <c r="N29" s="273">
        <v>3</v>
      </c>
      <c r="O29" s="273">
        <v>11.9</v>
      </c>
      <c r="P29" s="273">
        <v>3.6</v>
      </c>
      <c r="Q29" s="274">
        <v>1.55</v>
      </c>
      <c r="R29" s="104">
        <v>2.1</v>
      </c>
      <c r="S29" s="104">
        <f>K29/C29*1000</f>
        <v>1.2653956470389742</v>
      </c>
    </row>
    <row r="30" spans="1:19" ht="23.25" customHeight="1">
      <c r="A30" s="264"/>
      <c r="B30" s="270" t="s">
        <v>66</v>
      </c>
      <c r="C30" s="271">
        <v>26746</v>
      </c>
      <c r="D30" s="271">
        <v>233</v>
      </c>
      <c r="E30" s="271">
        <v>197</v>
      </c>
      <c r="F30" s="271" t="s">
        <v>255</v>
      </c>
      <c r="G30" s="271">
        <v>8</v>
      </c>
      <c r="H30" s="271">
        <v>123</v>
      </c>
      <c r="I30" s="271">
        <v>38</v>
      </c>
      <c r="J30" s="272">
        <v>36</v>
      </c>
      <c r="K30" s="272">
        <v>49</v>
      </c>
      <c r="L30" s="273">
        <v>8.7</v>
      </c>
      <c r="M30" s="273">
        <v>7.4</v>
      </c>
      <c r="N30" s="273" t="s">
        <v>255</v>
      </c>
      <c r="O30" s="273">
        <v>33.2</v>
      </c>
      <c r="P30" s="273">
        <v>4.6</v>
      </c>
      <c r="Q30" s="274">
        <v>1.42</v>
      </c>
      <c r="R30" s="104">
        <v>1.3</v>
      </c>
      <c r="S30" s="104">
        <f>K30/C30*1000</f>
        <v>1.8320496522844538</v>
      </c>
    </row>
    <row r="31" spans="1:19" ht="23.25" customHeight="1">
      <c r="A31" s="264"/>
      <c r="B31" s="270"/>
      <c r="C31" s="271"/>
      <c r="D31" s="271"/>
      <c r="E31" s="271"/>
      <c r="F31" s="271"/>
      <c r="G31" s="271"/>
      <c r="I31" s="271"/>
      <c r="J31" s="272"/>
      <c r="K31" s="272"/>
      <c r="L31" s="273"/>
      <c r="M31" s="273"/>
      <c r="N31" s="273"/>
      <c r="O31" s="273"/>
      <c r="P31" s="273"/>
      <c r="Q31" s="274"/>
      <c r="R31" s="104"/>
      <c r="S31" s="104"/>
    </row>
    <row r="32" spans="1:19" ht="23.25" customHeight="1">
      <c r="A32" s="512" t="s">
        <v>67</v>
      </c>
      <c r="B32" s="577"/>
      <c r="C32" s="88">
        <f>SUM(C33:C34)</f>
        <v>38877</v>
      </c>
      <c r="D32" s="88">
        <f>SUM(D33:D34)</f>
        <v>247</v>
      </c>
      <c r="E32" s="88">
        <f>SUM(E33:E34)</f>
        <v>460</v>
      </c>
      <c r="F32" s="88" t="s">
        <v>407</v>
      </c>
      <c r="G32" s="88">
        <f>SUM(G33:G34)</f>
        <v>8</v>
      </c>
      <c r="H32" s="88">
        <f>SUM(H33:H34)</f>
        <v>158</v>
      </c>
      <c r="I32" s="88">
        <f>SUM(I33:I34)</f>
        <v>47</v>
      </c>
      <c r="J32" s="89">
        <f>SUM(J33:J34)</f>
        <v>-213</v>
      </c>
      <c r="K32" s="94">
        <v>-432</v>
      </c>
      <c r="L32" s="96">
        <v>6.4</v>
      </c>
      <c r="M32" s="96">
        <v>11.8</v>
      </c>
      <c r="N32" s="96" t="s">
        <v>255</v>
      </c>
      <c r="O32" s="96">
        <v>31.4</v>
      </c>
      <c r="P32" s="96">
        <v>4.1</v>
      </c>
      <c r="Q32" s="106">
        <v>1.21</v>
      </c>
      <c r="R32" s="91">
        <v>-5.5</v>
      </c>
      <c r="S32" s="91">
        <v>-10.9</v>
      </c>
    </row>
    <row r="33" spans="1:19" ht="23.25" customHeight="1">
      <c r="A33" s="264"/>
      <c r="B33" s="270" t="s">
        <v>68</v>
      </c>
      <c r="C33" s="277">
        <v>23719</v>
      </c>
      <c r="D33" s="278">
        <v>137</v>
      </c>
      <c r="E33" s="278">
        <v>308</v>
      </c>
      <c r="F33" s="271" t="s">
        <v>255</v>
      </c>
      <c r="G33" s="278">
        <v>6</v>
      </c>
      <c r="H33" s="278">
        <v>101</v>
      </c>
      <c r="I33" s="278">
        <v>26</v>
      </c>
      <c r="J33" s="272">
        <v>-171</v>
      </c>
      <c r="K33" s="272">
        <v>-280</v>
      </c>
      <c r="L33" s="273">
        <v>5.8</v>
      </c>
      <c r="M33" s="273">
        <v>13</v>
      </c>
      <c r="N33" s="96" t="s">
        <v>255</v>
      </c>
      <c r="O33" s="102">
        <v>42</v>
      </c>
      <c r="P33" s="102">
        <v>4.3</v>
      </c>
      <c r="Q33" s="103">
        <v>1.1</v>
      </c>
      <c r="R33" s="104">
        <v>-7.2</v>
      </c>
      <c r="S33" s="104">
        <v>-11.5</v>
      </c>
    </row>
    <row r="34" spans="1:19" ht="23.25" customHeight="1">
      <c r="A34" s="264"/>
      <c r="B34" s="64" t="s">
        <v>139</v>
      </c>
      <c r="C34" s="277">
        <v>15158</v>
      </c>
      <c r="D34" s="278">
        <v>110</v>
      </c>
      <c r="E34" s="278">
        <v>152</v>
      </c>
      <c r="F34" s="271" t="s">
        <v>256</v>
      </c>
      <c r="G34" s="278">
        <v>2</v>
      </c>
      <c r="H34" s="278">
        <v>57</v>
      </c>
      <c r="I34" s="278">
        <v>21</v>
      </c>
      <c r="J34" s="272">
        <v>-42</v>
      </c>
      <c r="K34" s="272">
        <v>-152</v>
      </c>
      <c r="L34" s="273">
        <v>7.3</v>
      </c>
      <c r="M34" s="273">
        <v>10</v>
      </c>
      <c r="N34" s="273" t="s">
        <v>256</v>
      </c>
      <c r="O34" s="273">
        <v>17.9</v>
      </c>
      <c r="P34" s="273">
        <v>3.8</v>
      </c>
      <c r="Q34" s="274">
        <v>1.39</v>
      </c>
      <c r="R34" s="104">
        <v>-2.8</v>
      </c>
      <c r="S34" s="104">
        <v>-9.8</v>
      </c>
    </row>
    <row r="35" spans="1:19" ht="23.25" customHeight="1">
      <c r="A35" s="264"/>
      <c r="B35" s="270"/>
      <c r="C35" s="271"/>
      <c r="D35" s="271"/>
      <c r="E35" s="271"/>
      <c r="F35" s="271"/>
      <c r="G35" s="271"/>
      <c r="H35" s="271"/>
      <c r="I35" s="271"/>
      <c r="J35" s="272"/>
      <c r="K35" s="272"/>
      <c r="L35" s="273"/>
      <c r="M35" s="273"/>
      <c r="N35" s="273"/>
      <c r="O35" s="273"/>
      <c r="P35" s="273"/>
      <c r="Q35" s="274"/>
      <c r="R35" s="104"/>
      <c r="S35" s="104"/>
    </row>
    <row r="36" spans="1:19" ht="23.25" customHeight="1">
      <c r="A36" s="512" t="s">
        <v>69</v>
      </c>
      <c r="B36" s="577"/>
      <c r="C36" s="88">
        <v>18874</v>
      </c>
      <c r="D36" s="88">
        <v>137</v>
      </c>
      <c r="E36" s="88">
        <v>212</v>
      </c>
      <c r="F36" s="88">
        <v>2</v>
      </c>
      <c r="G36" s="88">
        <v>2</v>
      </c>
      <c r="H36" s="88">
        <v>74</v>
      </c>
      <c r="I36" s="88">
        <v>20</v>
      </c>
      <c r="J36" s="94">
        <v>-75</v>
      </c>
      <c r="K36" s="94">
        <v>28</v>
      </c>
      <c r="L36" s="96">
        <v>7.3</v>
      </c>
      <c r="M36" s="96">
        <v>11.2</v>
      </c>
      <c r="N36" s="96">
        <v>14.6</v>
      </c>
      <c r="O36" s="96">
        <v>14.4</v>
      </c>
      <c r="P36" s="96">
        <v>3.9</v>
      </c>
      <c r="Q36" s="106">
        <v>1.06</v>
      </c>
      <c r="R36" s="91">
        <v>-4</v>
      </c>
      <c r="S36" s="91">
        <f>K36/C36*1000</f>
        <v>1.4835223058175269</v>
      </c>
    </row>
    <row r="37" spans="1:19" ht="23.25" customHeight="1">
      <c r="A37" s="264"/>
      <c r="B37" s="270" t="s">
        <v>140</v>
      </c>
      <c r="C37" s="271">
        <v>18874</v>
      </c>
      <c r="D37" s="271">
        <v>137</v>
      </c>
      <c r="E37" s="271">
        <v>212</v>
      </c>
      <c r="F37" s="271">
        <v>2</v>
      </c>
      <c r="G37" s="271">
        <v>2</v>
      </c>
      <c r="H37" s="271">
        <v>74</v>
      </c>
      <c r="I37" s="271">
        <v>20</v>
      </c>
      <c r="J37" s="272">
        <v>-75</v>
      </c>
      <c r="K37" s="272">
        <v>28</v>
      </c>
      <c r="L37" s="273">
        <v>7.3</v>
      </c>
      <c r="M37" s="273">
        <v>11.2</v>
      </c>
      <c r="N37" s="273">
        <v>14.6</v>
      </c>
      <c r="O37" s="273">
        <v>14.4</v>
      </c>
      <c r="P37" s="273">
        <v>3.9</v>
      </c>
      <c r="Q37" s="274">
        <v>1.06</v>
      </c>
      <c r="R37" s="104">
        <v>-4</v>
      </c>
      <c r="S37" s="104">
        <f>K37/C37*1000</f>
        <v>1.4835223058175269</v>
      </c>
    </row>
    <row r="38" spans="1:19" ht="23.25" customHeight="1">
      <c r="A38" s="512"/>
      <c r="B38" s="577"/>
      <c r="C38" s="88"/>
      <c r="D38" s="88"/>
      <c r="E38" s="88"/>
      <c r="F38" s="88"/>
      <c r="G38" s="88"/>
      <c r="H38" s="88"/>
      <c r="I38" s="88"/>
      <c r="J38" s="89"/>
      <c r="K38" s="89"/>
      <c r="L38" s="90"/>
      <c r="M38" s="90"/>
      <c r="N38" s="90"/>
      <c r="O38" s="90"/>
      <c r="P38" s="90"/>
      <c r="Q38" s="105"/>
      <c r="R38" s="91"/>
      <c r="S38" s="91"/>
    </row>
    <row r="39" spans="1:19" ht="23.25" customHeight="1">
      <c r="A39" s="512" t="s">
        <v>141</v>
      </c>
      <c r="B39" s="577"/>
      <c r="C39" s="88">
        <f aca="true" t="shared" si="2" ref="C39:I39">SUM(C40:C42)</f>
        <v>39555</v>
      </c>
      <c r="D39" s="88">
        <f t="shared" si="2"/>
        <v>199</v>
      </c>
      <c r="E39" s="88">
        <f t="shared" si="2"/>
        <v>656</v>
      </c>
      <c r="F39" s="88">
        <f t="shared" si="2"/>
        <v>1</v>
      </c>
      <c r="G39" s="88">
        <f t="shared" si="2"/>
        <v>6</v>
      </c>
      <c r="H39" s="88">
        <f t="shared" si="2"/>
        <v>128</v>
      </c>
      <c r="I39" s="88">
        <f t="shared" si="2"/>
        <v>26</v>
      </c>
      <c r="J39" s="94">
        <v>-457</v>
      </c>
      <c r="K39" s="94">
        <v>-243</v>
      </c>
      <c r="L39" s="96">
        <v>5</v>
      </c>
      <c r="M39" s="96">
        <v>16.6</v>
      </c>
      <c r="N39" s="96">
        <v>5</v>
      </c>
      <c r="O39" s="96">
        <v>29.3</v>
      </c>
      <c r="P39" s="96">
        <v>3.2</v>
      </c>
      <c r="Q39" s="106">
        <v>0.66</v>
      </c>
      <c r="R39" s="91">
        <v>-11.6</v>
      </c>
      <c r="S39" s="91">
        <f>K39/C39*1000</f>
        <v>-6.143344709897611</v>
      </c>
    </row>
    <row r="40" spans="1:19" ht="23.25" customHeight="1">
      <c r="A40" s="264"/>
      <c r="B40" s="270" t="s">
        <v>70</v>
      </c>
      <c r="C40" s="271">
        <v>10482</v>
      </c>
      <c r="D40" s="271">
        <v>57</v>
      </c>
      <c r="E40" s="271">
        <v>161</v>
      </c>
      <c r="F40" s="271" t="s">
        <v>254</v>
      </c>
      <c r="G40" s="271">
        <v>2</v>
      </c>
      <c r="H40" s="271">
        <v>33</v>
      </c>
      <c r="I40" s="271">
        <v>5</v>
      </c>
      <c r="J40" s="272">
        <v>-104</v>
      </c>
      <c r="K40" s="272">
        <v>-25</v>
      </c>
      <c r="L40" s="273">
        <v>5.4</v>
      </c>
      <c r="M40" s="273">
        <v>15.4</v>
      </c>
      <c r="N40" s="273" t="s">
        <v>254</v>
      </c>
      <c r="O40" s="273">
        <v>33.9</v>
      </c>
      <c r="P40" s="273">
        <v>3.1</v>
      </c>
      <c r="Q40" s="274">
        <v>0.48</v>
      </c>
      <c r="R40" s="104">
        <v>-9.9</v>
      </c>
      <c r="S40" s="104">
        <f>K40/C40*1000</f>
        <v>-2.3850410227055905</v>
      </c>
    </row>
    <row r="41" spans="1:19" ht="23.25" customHeight="1">
      <c r="A41" s="264"/>
      <c r="B41" s="270" t="s">
        <v>90</v>
      </c>
      <c r="C41" s="268">
        <v>7486</v>
      </c>
      <c r="D41" s="268">
        <v>27</v>
      </c>
      <c r="E41" s="268">
        <v>141</v>
      </c>
      <c r="F41" s="271" t="s">
        <v>254</v>
      </c>
      <c r="G41" s="268">
        <v>2</v>
      </c>
      <c r="H41" s="268">
        <v>11</v>
      </c>
      <c r="I41" s="268">
        <v>3</v>
      </c>
      <c r="J41" s="272">
        <v>-114</v>
      </c>
      <c r="K41" s="272">
        <v>-51</v>
      </c>
      <c r="L41" s="273">
        <v>3.6</v>
      </c>
      <c r="M41" s="273">
        <v>18.8</v>
      </c>
      <c r="N41" s="273" t="s">
        <v>254</v>
      </c>
      <c r="O41" s="273">
        <v>69</v>
      </c>
      <c r="P41" s="273">
        <v>1.5</v>
      </c>
      <c r="Q41" s="274">
        <v>0.4</v>
      </c>
      <c r="R41" s="275">
        <v>-15.2</v>
      </c>
      <c r="S41" s="104">
        <f>K41/C41*1000</f>
        <v>-6.812717071867486</v>
      </c>
    </row>
    <row r="42" spans="1:71" ht="23.25" customHeight="1">
      <c r="A42" s="279"/>
      <c r="B42" s="280" t="s">
        <v>83</v>
      </c>
      <c r="C42" s="281">
        <v>21587</v>
      </c>
      <c r="D42" s="281">
        <v>115</v>
      </c>
      <c r="E42" s="281">
        <v>354</v>
      </c>
      <c r="F42" s="281">
        <v>1</v>
      </c>
      <c r="G42" s="281">
        <v>2</v>
      </c>
      <c r="H42" s="281">
        <v>84</v>
      </c>
      <c r="I42" s="281">
        <v>18</v>
      </c>
      <c r="J42" s="282">
        <v>-239</v>
      </c>
      <c r="K42" s="282">
        <v>-167</v>
      </c>
      <c r="L42" s="283">
        <v>5.3</v>
      </c>
      <c r="M42" s="283">
        <v>16.4</v>
      </c>
      <c r="N42" s="283">
        <v>8.7</v>
      </c>
      <c r="O42" s="283">
        <v>17.1</v>
      </c>
      <c r="P42" s="283">
        <v>3.9</v>
      </c>
      <c r="Q42" s="284">
        <v>0.83</v>
      </c>
      <c r="R42" s="107">
        <v>-11.1</v>
      </c>
      <c r="S42" s="107">
        <v>-7.6</v>
      </c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</row>
    <row r="43" spans="1:58" ht="23.25" customHeight="1">
      <c r="A43" s="286" t="s">
        <v>117</v>
      </c>
      <c r="B43" s="197"/>
      <c r="C43" s="287"/>
      <c r="D43" s="287"/>
      <c r="E43" s="287"/>
      <c r="F43" s="287"/>
      <c r="G43" s="287"/>
      <c r="H43" s="287"/>
      <c r="I43" s="268"/>
      <c r="J43" s="288"/>
      <c r="K43" s="288"/>
      <c r="L43" s="273"/>
      <c r="M43" s="273"/>
      <c r="N43" s="273"/>
      <c r="O43" s="273"/>
      <c r="P43" s="273"/>
      <c r="Q43" s="274"/>
      <c r="R43" s="273"/>
      <c r="S43" s="90"/>
      <c r="BF43" s="289"/>
    </row>
    <row r="44" spans="1:58" ht="23.25" customHeight="1">
      <c r="A44" s="264"/>
      <c r="B44" s="290"/>
      <c r="C44" s="268"/>
      <c r="D44" s="271"/>
      <c r="E44" s="271"/>
      <c r="F44" s="271"/>
      <c r="G44" s="271"/>
      <c r="H44" s="271"/>
      <c r="I44" s="271"/>
      <c r="J44" s="288"/>
      <c r="K44" s="288"/>
      <c r="L44" s="273"/>
      <c r="M44" s="273"/>
      <c r="N44" s="273"/>
      <c r="O44" s="273"/>
      <c r="P44" s="273"/>
      <c r="Q44" s="274"/>
      <c r="R44" s="108"/>
      <c r="S44" s="108"/>
      <c r="BF44" s="192"/>
    </row>
    <row r="45" spans="1:58" ht="23.25" customHeight="1">
      <c r="A45" s="264"/>
      <c r="B45" s="290"/>
      <c r="C45" s="277"/>
      <c r="D45" s="278"/>
      <c r="E45" s="278"/>
      <c r="F45" s="271"/>
      <c r="G45" s="278"/>
      <c r="H45" s="278"/>
      <c r="I45" s="278"/>
      <c r="J45" s="288"/>
      <c r="K45" s="288"/>
      <c r="L45" s="273"/>
      <c r="M45" s="273"/>
      <c r="N45" s="273"/>
      <c r="O45" s="273"/>
      <c r="P45" s="273"/>
      <c r="Q45" s="274"/>
      <c r="R45" s="108"/>
      <c r="S45" s="108"/>
      <c r="BF45" s="192"/>
    </row>
    <row r="46" spans="1:58" ht="23.25" customHeight="1">
      <c r="A46" s="264"/>
      <c r="B46" s="290"/>
      <c r="C46" s="277"/>
      <c r="D46" s="278"/>
      <c r="E46" s="278"/>
      <c r="F46" s="271"/>
      <c r="G46" s="278"/>
      <c r="H46" s="278"/>
      <c r="I46" s="278"/>
      <c r="J46" s="288"/>
      <c r="K46" s="288"/>
      <c r="L46" s="273"/>
      <c r="M46" s="273"/>
      <c r="N46" s="273"/>
      <c r="O46" s="273"/>
      <c r="P46" s="273"/>
      <c r="Q46" s="274"/>
      <c r="R46" s="108"/>
      <c r="S46" s="108"/>
      <c r="BF46" s="192"/>
    </row>
    <row r="47" spans="1:19" ht="23.25" customHeight="1">
      <c r="A47" s="264"/>
      <c r="B47" s="290"/>
      <c r="C47" s="277"/>
      <c r="D47" s="278"/>
      <c r="E47" s="278"/>
      <c r="F47" s="278"/>
      <c r="G47" s="278"/>
      <c r="H47" s="278"/>
      <c r="I47" s="278"/>
      <c r="J47" s="288"/>
      <c r="K47" s="288"/>
      <c r="L47" s="273"/>
      <c r="M47" s="273"/>
      <c r="N47" s="273"/>
      <c r="O47" s="273"/>
      <c r="P47" s="273"/>
      <c r="Q47" s="274"/>
      <c r="R47" s="108"/>
      <c r="S47" s="108"/>
    </row>
    <row r="48" spans="1:19" ht="23.25" customHeight="1">
      <c r="A48" s="264"/>
      <c r="B48" s="290"/>
      <c r="C48" s="277"/>
      <c r="D48" s="278"/>
      <c r="E48" s="278"/>
      <c r="F48" s="278"/>
      <c r="G48" s="278"/>
      <c r="H48" s="278"/>
      <c r="I48" s="278"/>
      <c r="J48" s="288"/>
      <c r="K48" s="288"/>
      <c r="L48" s="273"/>
      <c r="M48" s="273"/>
      <c r="N48" s="273"/>
      <c r="O48" s="273"/>
      <c r="P48" s="273"/>
      <c r="Q48" s="274"/>
      <c r="R48" s="108"/>
      <c r="S48" s="108"/>
    </row>
    <row r="49" spans="1:19" ht="23.25" customHeight="1">
      <c r="A49" s="264"/>
      <c r="B49" s="290"/>
      <c r="C49" s="268"/>
      <c r="D49" s="268"/>
      <c r="E49" s="268"/>
      <c r="F49" s="88"/>
      <c r="G49" s="268"/>
      <c r="H49" s="268"/>
      <c r="I49" s="268"/>
      <c r="J49" s="288"/>
      <c r="K49" s="288"/>
      <c r="L49" s="273"/>
      <c r="M49" s="273"/>
      <c r="N49" s="273"/>
      <c r="O49" s="273"/>
      <c r="P49" s="273"/>
      <c r="Q49" s="274"/>
      <c r="R49" s="273"/>
      <c r="S49" s="90"/>
    </row>
    <row r="50" spans="1:19" ht="23.25" customHeight="1">
      <c r="A50" s="512"/>
      <c r="B50" s="581"/>
      <c r="C50" s="88"/>
      <c r="D50" s="88"/>
      <c r="E50" s="88"/>
      <c r="F50" s="88"/>
      <c r="G50" s="88"/>
      <c r="H50" s="88"/>
      <c r="I50" s="88"/>
      <c r="J50" s="109"/>
      <c r="K50" s="109"/>
      <c r="L50" s="96"/>
      <c r="M50" s="96"/>
      <c r="N50" s="96"/>
      <c r="O50" s="96"/>
      <c r="P50" s="96"/>
      <c r="Q50" s="106"/>
      <c r="R50" s="90"/>
      <c r="S50" s="90"/>
    </row>
    <row r="51" spans="1:19" ht="23.25" customHeight="1">
      <c r="A51" s="264"/>
      <c r="B51" s="290"/>
      <c r="C51" s="271"/>
      <c r="D51" s="271"/>
      <c r="E51" s="271"/>
      <c r="F51" s="271"/>
      <c r="G51" s="271"/>
      <c r="H51" s="271"/>
      <c r="I51" s="271"/>
      <c r="J51" s="288"/>
      <c r="K51" s="288"/>
      <c r="L51" s="273"/>
      <c r="M51" s="273"/>
      <c r="N51" s="273"/>
      <c r="O51" s="273"/>
      <c r="P51" s="273"/>
      <c r="Q51" s="274"/>
      <c r="R51" s="108"/>
      <c r="S51" s="108"/>
    </row>
    <row r="52" spans="1:19" ht="23.25" customHeight="1">
      <c r="A52" s="264"/>
      <c r="B52" s="290"/>
      <c r="C52" s="271"/>
      <c r="D52" s="271"/>
      <c r="E52" s="271"/>
      <c r="F52" s="271"/>
      <c r="G52" s="271"/>
      <c r="H52" s="271"/>
      <c r="I52" s="271"/>
      <c r="J52" s="288"/>
      <c r="K52" s="288"/>
      <c r="L52" s="273"/>
      <c r="M52" s="273"/>
      <c r="N52" s="273"/>
      <c r="O52" s="273"/>
      <c r="P52" s="273"/>
      <c r="Q52" s="274"/>
      <c r="R52" s="108"/>
      <c r="S52" s="108"/>
    </row>
    <row r="53" spans="1:19" ht="23.25" customHeight="1">
      <c r="A53" s="264"/>
      <c r="B53" s="290"/>
      <c r="C53" s="271"/>
      <c r="D53" s="271"/>
      <c r="E53" s="271"/>
      <c r="F53" s="271"/>
      <c r="G53" s="271"/>
      <c r="H53" s="271"/>
      <c r="I53" s="271"/>
      <c r="J53" s="288"/>
      <c r="K53" s="288"/>
      <c r="L53" s="273"/>
      <c r="M53" s="273"/>
      <c r="N53" s="273"/>
      <c r="O53" s="273"/>
      <c r="P53" s="273"/>
      <c r="Q53" s="274"/>
      <c r="R53" s="108"/>
      <c r="S53" s="108"/>
    </row>
    <row r="54" spans="1:19" ht="23.25" customHeight="1">
      <c r="A54" s="264"/>
      <c r="B54" s="290"/>
      <c r="C54" s="268"/>
      <c r="D54" s="268"/>
      <c r="E54" s="268"/>
      <c r="F54" s="268"/>
      <c r="G54" s="268"/>
      <c r="H54" s="268"/>
      <c r="I54" s="268"/>
      <c r="J54" s="288"/>
      <c r="K54" s="288"/>
      <c r="L54" s="273"/>
      <c r="M54" s="273"/>
      <c r="N54" s="273"/>
      <c r="O54" s="273"/>
      <c r="P54" s="273"/>
      <c r="Q54" s="274"/>
      <c r="R54" s="273"/>
      <c r="S54" s="90"/>
    </row>
    <row r="55" spans="1:19" ht="23.25" customHeight="1">
      <c r="A55" s="512"/>
      <c r="B55" s="581"/>
      <c r="C55" s="88"/>
      <c r="D55" s="88"/>
      <c r="E55" s="88"/>
      <c r="F55" s="271"/>
      <c r="G55" s="88"/>
      <c r="H55" s="88"/>
      <c r="I55" s="88"/>
      <c r="J55" s="109"/>
      <c r="K55" s="109"/>
      <c r="L55" s="96"/>
      <c r="M55" s="96"/>
      <c r="N55" s="96"/>
      <c r="O55" s="96"/>
      <c r="P55" s="96"/>
      <c r="Q55" s="106"/>
      <c r="R55" s="90"/>
      <c r="S55" s="90"/>
    </row>
    <row r="56" spans="1:19" ht="23.25" customHeight="1">
      <c r="A56" s="264"/>
      <c r="B56" s="290"/>
      <c r="C56" s="271"/>
      <c r="D56" s="271"/>
      <c r="E56" s="271"/>
      <c r="F56" s="271"/>
      <c r="G56" s="271"/>
      <c r="H56" s="271"/>
      <c r="I56" s="271"/>
      <c r="J56" s="288"/>
      <c r="K56" s="288"/>
      <c r="L56" s="273"/>
      <c r="M56" s="273"/>
      <c r="N56" s="273"/>
      <c r="O56" s="273"/>
      <c r="P56" s="273"/>
      <c r="Q56" s="274"/>
      <c r="R56" s="108"/>
      <c r="S56" s="108"/>
    </row>
    <row r="57" spans="1:19" ht="23.25" customHeight="1">
      <c r="A57" s="264"/>
      <c r="B57" s="290"/>
      <c r="C57" s="271"/>
      <c r="D57" s="271"/>
      <c r="E57" s="271"/>
      <c r="F57" s="271"/>
      <c r="G57" s="271"/>
      <c r="H57" s="271"/>
      <c r="I57" s="271"/>
      <c r="J57" s="288"/>
      <c r="K57" s="288"/>
      <c r="L57" s="273"/>
      <c r="M57" s="273"/>
      <c r="N57" s="273"/>
      <c r="O57" s="273"/>
      <c r="P57" s="273"/>
      <c r="Q57" s="274"/>
      <c r="R57" s="108"/>
      <c r="S57" s="108"/>
    </row>
    <row r="58" spans="1:19" ht="23.25" customHeight="1">
      <c r="A58" s="264"/>
      <c r="B58" s="290"/>
      <c r="C58" s="271"/>
      <c r="D58" s="271"/>
      <c r="E58" s="271"/>
      <c r="F58" s="271"/>
      <c r="G58" s="271"/>
      <c r="H58" s="271"/>
      <c r="I58" s="271"/>
      <c r="J58" s="288"/>
      <c r="K58" s="288"/>
      <c r="L58" s="273"/>
      <c r="M58" s="273"/>
      <c r="N58" s="273"/>
      <c r="O58" s="273"/>
      <c r="P58" s="273"/>
      <c r="Q58" s="274"/>
      <c r="R58" s="108"/>
      <c r="S58" s="108"/>
    </row>
    <row r="59" spans="1:19" ht="23.25" customHeight="1">
      <c r="A59" s="264"/>
      <c r="B59" s="290"/>
      <c r="C59" s="271"/>
      <c r="D59" s="271"/>
      <c r="E59" s="271"/>
      <c r="F59" s="271"/>
      <c r="G59" s="271"/>
      <c r="H59" s="271"/>
      <c r="I59" s="271"/>
      <c r="J59" s="288"/>
      <c r="K59" s="288"/>
      <c r="L59" s="273"/>
      <c r="M59" s="273"/>
      <c r="N59" s="273"/>
      <c r="O59" s="273"/>
      <c r="P59" s="273"/>
      <c r="Q59" s="274"/>
      <c r="R59" s="108"/>
      <c r="S59" s="108"/>
    </row>
    <row r="60" spans="1:19" ht="23.25" customHeight="1">
      <c r="A60" s="264"/>
      <c r="B60" s="290"/>
      <c r="C60" s="268"/>
      <c r="D60" s="268"/>
      <c r="E60" s="268"/>
      <c r="F60" s="268"/>
      <c r="G60" s="268"/>
      <c r="H60" s="268"/>
      <c r="I60" s="268"/>
      <c r="J60" s="288"/>
      <c r="K60" s="288"/>
      <c r="L60" s="273"/>
      <c r="M60" s="273"/>
      <c r="N60" s="273"/>
      <c r="O60" s="273"/>
      <c r="P60" s="273"/>
      <c r="Q60" s="274"/>
      <c r="R60" s="273"/>
      <c r="S60" s="90"/>
    </row>
    <row r="61" spans="1:19" ht="23.25" customHeight="1">
      <c r="A61" s="512"/>
      <c r="B61" s="581"/>
      <c r="C61" s="88"/>
      <c r="D61" s="88"/>
      <c r="E61" s="88"/>
      <c r="F61" s="271"/>
      <c r="G61" s="88"/>
      <c r="H61" s="88"/>
      <c r="I61" s="88"/>
      <c r="J61" s="109"/>
      <c r="K61" s="109"/>
      <c r="L61" s="96"/>
      <c r="M61" s="96"/>
      <c r="N61" s="96"/>
      <c r="O61" s="96"/>
      <c r="P61" s="96"/>
      <c r="Q61" s="106"/>
      <c r="R61" s="90"/>
      <c r="S61" s="90"/>
    </row>
    <row r="62" spans="1:78" ht="23.25" customHeight="1">
      <c r="A62" s="192"/>
      <c r="B62" s="291"/>
      <c r="C62" s="292"/>
      <c r="D62" s="292"/>
      <c r="E62" s="292"/>
      <c r="F62" s="268"/>
      <c r="G62" s="268"/>
      <c r="H62" s="292"/>
      <c r="I62" s="292"/>
      <c r="J62" s="288"/>
      <c r="K62" s="292"/>
      <c r="L62" s="273"/>
      <c r="M62" s="273"/>
      <c r="N62" s="273"/>
      <c r="O62" s="273"/>
      <c r="P62" s="273"/>
      <c r="Q62" s="274"/>
      <c r="R62" s="108"/>
      <c r="S62" s="108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</row>
    <row r="63" spans="1:19" ht="23.25" customHeight="1">
      <c r="A63" s="286"/>
      <c r="B63" s="197"/>
      <c r="C63" s="287"/>
      <c r="D63" s="287"/>
      <c r="E63" s="287"/>
      <c r="F63" s="287"/>
      <c r="G63" s="287"/>
      <c r="H63" s="287"/>
      <c r="I63" s="266"/>
      <c r="J63" s="266"/>
      <c r="K63" s="266"/>
      <c r="L63" s="293"/>
      <c r="M63" s="293"/>
      <c r="N63" s="293"/>
      <c r="O63" s="293"/>
      <c r="P63" s="293"/>
      <c r="Q63" s="294"/>
      <c r="R63" s="293"/>
      <c r="S63" s="293"/>
    </row>
    <row r="64" spans="2:19" ht="23.25" customHeight="1">
      <c r="B64" s="192"/>
      <c r="C64" s="295"/>
      <c r="D64" s="295"/>
      <c r="E64" s="295"/>
      <c r="F64" s="295"/>
      <c r="G64" s="295"/>
      <c r="H64" s="295"/>
      <c r="I64" s="295"/>
      <c r="J64" s="295"/>
      <c r="K64" s="295"/>
      <c r="L64" s="296"/>
      <c r="M64" s="296"/>
      <c r="N64" s="296"/>
      <c r="O64" s="296"/>
      <c r="P64" s="296"/>
      <c r="Q64" s="297"/>
      <c r="R64" s="296"/>
      <c r="S64" s="296"/>
    </row>
    <row r="65" ht="23.25" customHeight="1">
      <c r="B65" s="192"/>
    </row>
    <row r="66" ht="23.25" customHeight="1">
      <c r="B66" s="192"/>
    </row>
    <row r="67" ht="23.25" customHeight="1">
      <c r="B67" s="192"/>
    </row>
    <row r="68" ht="23.25" customHeight="1">
      <c r="B68" s="192"/>
    </row>
    <row r="69" ht="23.25" customHeight="1">
      <c r="B69" s="192"/>
    </row>
    <row r="70" ht="23.25" customHeight="1">
      <c r="B70" s="192"/>
    </row>
    <row r="71" ht="23.25" customHeight="1">
      <c r="B71" s="192"/>
    </row>
    <row r="72" ht="23.25" customHeight="1">
      <c r="B72" s="192"/>
    </row>
    <row r="73" ht="23.25" customHeight="1">
      <c r="B73" s="192"/>
    </row>
    <row r="74" ht="23.25" customHeight="1">
      <c r="B74" s="192"/>
    </row>
    <row r="75" ht="23.25" customHeight="1">
      <c r="B75" s="192"/>
    </row>
    <row r="76" ht="23.25" customHeight="1">
      <c r="B76" s="192"/>
    </row>
    <row r="77" ht="23.25" customHeight="1">
      <c r="B77" s="192"/>
    </row>
    <row r="78" ht="23.25" customHeight="1">
      <c r="B78" s="192"/>
    </row>
    <row r="79" ht="23.25" customHeight="1">
      <c r="B79" s="192"/>
    </row>
    <row r="80" ht="23.25" customHeight="1">
      <c r="B80" s="192"/>
    </row>
    <row r="81" ht="23.25" customHeight="1">
      <c r="B81" s="192"/>
    </row>
    <row r="82" ht="23.25" customHeight="1">
      <c r="B82" s="192"/>
    </row>
    <row r="83" ht="23.25" customHeight="1">
      <c r="B83" s="192"/>
    </row>
    <row r="84" ht="23.25" customHeight="1">
      <c r="B84" s="192"/>
    </row>
    <row r="85" ht="23.25" customHeight="1">
      <c r="B85" s="192"/>
    </row>
    <row r="86" ht="23.25" customHeight="1">
      <c r="B86" s="192"/>
    </row>
    <row r="87" ht="23.25" customHeight="1">
      <c r="B87" s="192"/>
    </row>
    <row r="88" ht="23.25" customHeight="1">
      <c r="B88" s="192"/>
    </row>
    <row r="89" ht="23.25" customHeight="1">
      <c r="B89" s="192"/>
    </row>
    <row r="90" ht="23.25" customHeight="1">
      <c r="B90" s="192"/>
    </row>
    <row r="91" ht="23.25" customHeight="1">
      <c r="B91" s="192"/>
    </row>
    <row r="92" ht="23.25" customHeight="1">
      <c r="B92" s="192"/>
    </row>
    <row r="93" ht="23.25" customHeight="1">
      <c r="B93" s="192"/>
    </row>
    <row r="94" ht="23.25" customHeight="1">
      <c r="B94" s="192"/>
    </row>
    <row r="95" ht="23.25" customHeight="1">
      <c r="B95" s="192"/>
    </row>
    <row r="96" ht="23.25" customHeight="1">
      <c r="B96" s="192"/>
    </row>
    <row r="97" ht="23.25" customHeight="1">
      <c r="B97" s="192"/>
    </row>
    <row r="98" ht="23.25" customHeight="1">
      <c r="B98" s="192"/>
    </row>
    <row r="99" ht="23.25" customHeight="1">
      <c r="B99" s="192"/>
    </row>
    <row r="100" ht="23.25" customHeight="1">
      <c r="B100" s="192"/>
    </row>
    <row r="101" ht="23.25" customHeight="1">
      <c r="B101" s="192"/>
    </row>
    <row r="102" ht="23.25" customHeight="1">
      <c r="B102" s="192"/>
    </row>
    <row r="103" ht="23.25" customHeight="1">
      <c r="B103" s="192"/>
    </row>
    <row r="104" ht="23.25" customHeight="1">
      <c r="B104" s="192"/>
    </row>
    <row r="105" ht="23.25" customHeight="1">
      <c r="B105" s="192"/>
    </row>
    <row r="106" ht="23.25" customHeight="1">
      <c r="B106" s="192"/>
    </row>
    <row r="107" ht="23.25" customHeight="1">
      <c r="B107" s="192"/>
    </row>
    <row r="108" ht="23.25" customHeight="1">
      <c r="B108" s="192"/>
    </row>
    <row r="109" ht="23.25" customHeight="1">
      <c r="B109" s="192"/>
    </row>
    <row r="110" ht="23.25" customHeight="1">
      <c r="B110" s="192"/>
    </row>
    <row r="111" ht="23.25" customHeight="1">
      <c r="B111" s="192"/>
    </row>
    <row r="112" ht="23.25" customHeight="1">
      <c r="B112" s="192"/>
    </row>
    <row r="113" ht="23.25" customHeight="1">
      <c r="B113" s="192"/>
    </row>
    <row r="114" ht="23.25" customHeight="1">
      <c r="B114" s="192"/>
    </row>
  </sheetData>
  <sheetProtection/>
  <mergeCells count="42">
    <mergeCell ref="A61:B61"/>
    <mergeCell ref="A50:B50"/>
    <mergeCell ref="A39:B39"/>
    <mergeCell ref="A21:B21"/>
    <mergeCell ref="A24:B24"/>
    <mergeCell ref="A55:B55"/>
    <mergeCell ref="A19:B19"/>
    <mergeCell ref="G5:G7"/>
    <mergeCell ref="A20:B20"/>
    <mergeCell ref="A22:B22"/>
    <mergeCell ref="A32:B32"/>
    <mergeCell ref="A36:B36"/>
    <mergeCell ref="H5:H7"/>
    <mergeCell ref="A27:B27"/>
    <mergeCell ref="A38:B38"/>
    <mergeCell ref="A14:B14"/>
    <mergeCell ref="A15:B15"/>
    <mergeCell ref="A16:B16"/>
    <mergeCell ref="A17:B17"/>
    <mergeCell ref="A25:B25"/>
    <mergeCell ref="A28:B28"/>
    <mergeCell ref="A18:B18"/>
    <mergeCell ref="Q5:Q7"/>
    <mergeCell ref="M5:M7"/>
    <mergeCell ref="N5:N7"/>
    <mergeCell ref="O5:O7"/>
    <mergeCell ref="A13:B13"/>
    <mergeCell ref="A9:B9"/>
    <mergeCell ref="A11:B11"/>
    <mergeCell ref="A12:B12"/>
    <mergeCell ref="I5:I7"/>
    <mergeCell ref="J5:J7"/>
    <mergeCell ref="A2:S2"/>
    <mergeCell ref="A5:B7"/>
    <mergeCell ref="C5:C7"/>
    <mergeCell ref="D5:D7"/>
    <mergeCell ref="E5:E7"/>
    <mergeCell ref="S5:S7"/>
    <mergeCell ref="R5:R7"/>
    <mergeCell ref="K5:K7"/>
    <mergeCell ref="L5:L7"/>
    <mergeCell ref="P5:P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96"/>
  <sheetViews>
    <sheetView zoomScale="75" zoomScaleNormal="75" zoomScaleSheetLayoutView="25" zoomScalePageLayoutView="0" workbookViewId="0" topLeftCell="A1">
      <selection activeCell="A1" sqref="A1"/>
    </sheetView>
  </sheetViews>
  <sheetFormatPr defaultColWidth="10.59765625" defaultRowHeight="15"/>
  <cols>
    <col min="1" max="1" width="12.59765625" style="185" customWidth="1"/>
    <col min="2" max="2" width="8.19921875" style="185" customWidth="1"/>
    <col min="3" max="3" width="8" style="185" customWidth="1"/>
    <col min="4" max="4" width="8.3984375" style="185" customWidth="1"/>
    <col min="5" max="16" width="7.59765625" style="185" customWidth="1"/>
    <col min="17" max="17" width="8.19921875" style="185" customWidth="1"/>
    <col min="18" max="18" width="9.59765625" style="185" customWidth="1"/>
    <col min="19" max="19" width="7.09765625" style="185" customWidth="1"/>
    <col min="20" max="20" width="14.59765625" style="185" customWidth="1"/>
    <col min="21" max="21" width="2.59765625" style="185" customWidth="1"/>
    <col min="22" max="22" width="12.59765625" style="185" customWidth="1"/>
    <col min="23" max="23" width="11.59765625" style="185" customWidth="1"/>
    <col min="24" max="24" width="12.5" style="185" customWidth="1"/>
    <col min="25" max="25" width="11.59765625" style="185" customWidth="1"/>
    <col min="26" max="26" width="12" style="185" customWidth="1"/>
    <col min="27" max="30" width="11.59765625" style="185" customWidth="1"/>
    <col min="31" max="31" width="14.09765625" style="185" customWidth="1"/>
    <col min="32" max="36" width="11.59765625" style="185" customWidth="1"/>
    <col min="37" max="37" width="5.59765625" style="185" customWidth="1"/>
    <col min="38" max="41" width="4.59765625" style="185" customWidth="1"/>
    <col min="42" max="16384" width="10.59765625" style="185" customWidth="1"/>
  </cols>
  <sheetData>
    <row r="1" spans="1:30" s="183" customFormat="1" ht="19.5" customHeight="1">
      <c r="A1" s="39" t="s">
        <v>241</v>
      </c>
      <c r="T1" s="184"/>
      <c r="AD1" s="42" t="s">
        <v>242</v>
      </c>
    </row>
    <row r="2" spans="1:31" s="183" customFormat="1" ht="19.5" customHeight="1">
      <c r="A2" s="39"/>
      <c r="T2" s="184"/>
      <c r="AD2" s="42"/>
      <c r="AE2" s="42"/>
    </row>
    <row r="3" spans="1:37" ht="19.5" customHeight="1">
      <c r="A3" s="537" t="s">
        <v>243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110"/>
      <c r="U3" s="611" t="s">
        <v>244</v>
      </c>
      <c r="V3" s="611"/>
      <c r="W3" s="611"/>
      <c r="X3" s="611"/>
      <c r="Y3" s="611"/>
      <c r="Z3" s="611"/>
      <c r="AA3" s="611"/>
      <c r="AB3" s="611"/>
      <c r="AC3" s="611"/>
      <c r="AD3" s="611"/>
      <c r="AE3" s="111"/>
      <c r="AF3" s="111"/>
      <c r="AG3" s="111"/>
      <c r="AH3" s="111"/>
      <c r="AI3" s="111"/>
      <c r="AJ3" s="111"/>
      <c r="AK3" s="111"/>
    </row>
    <row r="4" spans="1:35" ht="19.5" customHeight="1">
      <c r="A4" s="610" t="s">
        <v>245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186"/>
      <c r="V4" s="186"/>
      <c r="W4" s="186"/>
      <c r="X4" s="186"/>
      <c r="Y4" s="186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ht="18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  <c r="S5" s="189" t="s">
        <v>160</v>
      </c>
      <c r="T5" s="190"/>
      <c r="V5" s="187"/>
      <c r="W5" s="187"/>
      <c r="X5" s="187"/>
      <c r="Y5" s="187"/>
      <c r="Z5" s="187"/>
      <c r="AA5" s="187"/>
      <c r="AB5" s="187"/>
      <c r="AC5" s="187"/>
      <c r="AD5" s="191"/>
      <c r="AE5" s="191"/>
      <c r="AF5" s="187"/>
      <c r="AG5" s="187"/>
      <c r="AH5" s="187"/>
      <c r="AI5" s="187"/>
    </row>
    <row r="6" spans="1:37" ht="18" customHeight="1">
      <c r="A6" s="520" t="s">
        <v>142</v>
      </c>
      <c r="B6" s="614" t="s">
        <v>161</v>
      </c>
      <c r="C6" s="526"/>
      <c r="D6" s="526"/>
      <c r="E6" s="526"/>
      <c r="F6" s="526"/>
      <c r="G6" s="526"/>
      <c r="H6" s="526"/>
      <c r="I6" s="526"/>
      <c r="J6" s="527"/>
      <c r="K6" s="614" t="s">
        <v>162</v>
      </c>
      <c r="L6" s="526"/>
      <c r="M6" s="526"/>
      <c r="N6" s="526"/>
      <c r="O6" s="526"/>
      <c r="P6" s="526"/>
      <c r="Q6" s="526"/>
      <c r="R6" s="526"/>
      <c r="S6" s="526"/>
      <c r="T6" s="190"/>
      <c r="U6" s="519" t="s">
        <v>143</v>
      </c>
      <c r="V6" s="615"/>
      <c r="W6" s="614" t="s">
        <v>144</v>
      </c>
      <c r="X6" s="485"/>
      <c r="Y6" s="485"/>
      <c r="Z6" s="614" t="s">
        <v>163</v>
      </c>
      <c r="AA6" s="485"/>
      <c r="AB6" s="485"/>
      <c r="AC6" s="617" t="s">
        <v>145</v>
      </c>
      <c r="AD6" s="618"/>
      <c r="AE6" s="186"/>
      <c r="AF6" s="186"/>
      <c r="AG6" s="186"/>
      <c r="AH6" s="192"/>
      <c r="AI6" s="117"/>
      <c r="AJ6" s="117"/>
      <c r="AK6" s="117"/>
    </row>
    <row r="7" spans="1:37" ht="18" customHeight="1">
      <c r="A7" s="612"/>
      <c r="B7" s="619" t="s">
        <v>164</v>
      </c>
      <c r="C7" s="620"/>
      <c r="D7" s="621"/>
      <c r="E7" s="619" t="s">
        <v>2</v>
      </c>
      <c r="F7" s="620"/>
      <c r="G7" s="621"/>
      <c r="H7" s="619" t="s">
        <v>3</v>
      </c>
      <c r="I7" s="620"/>
      <c r="J7" s="621"/>
      <c r="K7" s="619" t="s">
        <v>164</v>
      </c>
      <c r="L7" s="620"/>
      <c r="M7" s="621"/>
      <c r="N7" s="619" t="s">
        <v>2</v>
      </c>
      <c r="O7" s="620"/>
      <c r="P7" s="621"/>
      <c r="Q7" s="619" t="s">
        <v>3</v>
      </c>
      <c r="R7" s="620"/>
      <c r="S7" s="620"/>
      <c r="T7" s="190"/>
      <c r="U7" s="616"/>
      <c r="V7" s="612"/>
      <c r="W7" s="602" t="s">
        <v>405</v>
      </c>
      <c r="X7" s="622" t="s">
        <v>406</v>
      </c>
      <c r="Y7" s="589" t="s">
        <v>165</v>
      </c>
      <c r="Z7" s="625" t="s">
        <v>408</v>
      </c>
      <c r="AA7" s="624" t="s">
        <v>409</v>
      </c>
      <c r="AB7" s="589" t="s">
        <v>165</v>
      </c>
      <c r="AC7" s="602" t="s">
        <v>405</v>
      </c>
      <c r="AD7" s="622" t="s">
        <v>406</v>
      </c>
      <c r="AE7" s="118"/>
      <c r="AF7" s="119"/>
      <c r="AG7" s="119"/>
      <c r="AH7" s="186"/>
      <c r="AI7" s="186"/>
      <c r="AJ7" s="117"/>
      <c r="AK7" s="117"/>
    </row>
    <row r="8" spans="1:37" ht="18" customHeight="1">
      <c r="A8" s="613"/>
      <c r="B8" s="552"/>
      <c r="C8" s="521"/>
      <c r="D8" s="522"/>
      <c r="E8" s="552"/>
      <c r="F8" s="521"/>
      <c r="G8" s="522"/>
      <c r="H8" s="552"/>
      <c r="I8" s="521"/>
      <c r="J8" s="522"/>
      <c r="K8" s="552"/>
      <c r="L8" s="521"/>
      <c r="M8" s="522"/>
      <c r="N8" s="552"/>
      <c r="O8" s="521"/>
      <c r="P8" s="522"/>
      <c r="Q8" s="552"/>
      <c r="R8" s="521"/>
      <c r="S8" s="521"/>
      <c r="T8" s="190"/>
      <c r="U8" s="489"/>
      <c r="V8" s="612"/>
      <c r="W8" s="603"/>
      <c r="X8" s="623"/>
      <c r="Y8" s="590"/>
      <c r="Z8" s="603"/>
      <c r="AA8" s="623"/>
      <c r="AB8" s="590"/>
      <c r="AC8" s="603"/>
      <c r="AD8" s="623"/>
      <c r="AE8" s="119"/>
      <c r="AF8" s="119"/>
      <c r="AG8" s="119"/>
      <c r="AH8" s="120"/>
      <c r="AI8" s="120"/>
      <c r="AJ8" s="187"/>
      <c r="AK8" s="187"/>
    </row>
    <row r="9" spans="1:37" ht="18" customHeight="1">
      <c r="A9" s="121" t="s">
        <v>146</v>
      </c>
      <c r="B9" s="592">
        <f>SUM(D10:D21)</f>
        <v>10049</v>
      </c>
      <c r="C9" s="592"/>
      <c r="D9" s="592"/>
      <c r="E9" s="592">
        <f>SUM(G10:G21)</f>
        <v>5162</v>
      </c>
      <c r="F9" s="592"/>
      <c r="G9" s="592"/>
      <c r="H9" s="592">
        <f>SUM(J10:J21)</f>
        <v>4887</v>
      </c>
      <c r="I9" s="592"/>
      <c r="J9" s="592"/>
      <c r="K9" s="592">
        <f>SUM(M10:M21)</f>
        <v>10376</v>
      </c>
      <c r="L9" s="592"/>
      <c r="M9" s="592"/>
      <c r="N9" s="592">
        <f>SUM(P10:P21)</f>
        <v>5484</v>
      </c>
      <c r="O9" s="592"/>
      <c r="P9" s="592"/>
      <c r="Q9" s="592">
        <f>SUM(S10:S21)</f>
        <v>4892</v>
      </c>
      <c r="R9" s="592"/>
      <c r="S9" s="605"/>
      <c r="T9" s="190"/>
      <c r="U9" s="491"/>
      <c r="V9" s="613"/>
      <c r="W9" s="604"/>
      <c r="X9" s="477"/>
      <c r="Y9" s="591"/>
      <c r="Z9" s="604"/>
      <c r="AA9" s="477"/>
      <c r="AB9" s="591"/>
      <c r="AC9" s="604"/>
      <c r="AD9" s="477"/>
      <c r="AE9" s="123"/>
      <c r="AF9" s="124"/>
      <c r="AG9" s="124"/>
      <c r="AH9" s="125"/>
      <c r="AI9" s="125"/>
      <c r="AJ9" s="126"/>
      <c r="AK9" s="126"/>
    </row>
    <row r="10" spans="1:37" ht="18" customHeight="1">
      <c r="A10" s="186" t="s">
        <v>166</v>
      </c>
      <c r="B10" s="197"/>
      <c r="C10" s="197"/>
      <c r="D10" s="197">
        <v>896</v>
      </c>
      <c r="E10" s="197"/>
      <c r="F10" s="197"/>
      <c r="G10" s="197">
        <v>454</v>
      </c>
      <c r="H10" s="197"/>
      <c r="I10" s="197"/>
      <c r="J10" s="197">
        <v>442</v>
      </c>
      <c r="K10" s="197"/>
      <c r="L10" s="190"/>
      <c r="M10" s="197">
        <v>914</v>
      </c>
      <c r="N10" s="197"/>
      <c r="O10" s="197"/>
      <c r="P10" s="197">
        <v>477</v>
      </c>
      <c r="Q10" s="197"/>
      <c r="R10" s="197"/>
      <c r="S10" s="197">
        <v>437</v>
      </c>
      <c r="T10" s="190"/>
      <c r="U10" s="606" t="s">
        <v>147</v>
      </c>
      <c r="V10" s="607"/>
      <c r="W10" s="468">
        <f>SUM(W12,W16:W17,W20:W21,W25:W26,W30:W33)</f>
        <v>572791</v>
      </c>
      <c r="X10" s="469">
        <v>1174026</v>
      </c>
      <c r="Y10" s="127">
        <v>48.8</v>
      </c>
      <c r="Z10" s="128">
        <f>SUM(Z12,Z16:Z17,Z20:Z21,Z25:Z26,Z30:Z33)</f>
        <v>104.24</v>
      </c>
      <c r="AA10" s="128">
        <v>4185.46</v>
      </c>
      <c r="AB10" s="129">
        <v>2.5</v>
      </c>
      <c r="AC10" s="470">
        <f>W10/Z10</f>
        <v>5494.925172678435</v>
      </c>
      <c r="AD10" s="470">
        <f>X10/AA10</f>
        <v>280.50106798296963</v>
      </c>
      <c r="AF10" s="198"/>
      <c r="AI10" s="125"/>
      <c r="AK10" s="126"/>
    </row>
    <row r="11" spans="1:30" ht="18" customHeight="1">
      <c r="A11" s="199" t="s">
        <v>167</v>
      </c>
      <c r="B11" s="197"/>
      <c r="C11" s="197"/>
      <c r="D11" s="197">
        <v>762</v>
      </c>
      <c r="E11" s="197"/>
      <c r="F11" s="197"/>
      <c r="G11" s="197">
        <v>382</v>
      </c>
      <c r="H11" s="197"/>
      <c r="I11" s="197"/>
      <c r="J11" s="197">
        <v>380</v>
      </c>
      <c r="K11" s="197"/>
      <c r="L11" s="197"/>
      <c r="M11" s="197">
        <v>852</v>
      </c>
      <c r="N11" s="197"/>
      <c r="O11" s="197"/>
      <c r="P11" s="197">
        <v>448</v>
      </c>
      <c r="Q11" s="197"/>
      <c r="R11" s="197"/>
      <c r="S11" s="197">
        <v>404</v>
      </c>
      <c r="T11" s="190"/>
      <c r="V11" s="200"/>
      <c r="W11" s="450"/>
      <c r="X11" s="450"/>
      <c r="Y11" s="450"/>
      <c r="Z11" s="451"/>
      <c r="AA11" s="450"/>
      <c r="AB11" s="450"/>
      <c r="AC11" s="450"/>
      <c r="AD11" s="450"/>
    </row>
    <row r="12" spans="1:37" ht="18" customHeight="1">
      <c r="A12" s="199" t="s">
        <v>168</v>
      </c>
      <c r="B12" s="197"/>
      <c r="C12" s="197"/>
      <c r="D12" s="197">
        <v>820</v>
      </c>
      <c r="E12" s="197"/>
      <c r="F12" s="197"/>
      <c r="G12" s="197">
        <v>410</v>
      </c>
      <c r="H12" s="197"/>
      <c r="I12" s="197"/>
      <c r="J12" s="197">
        <v>410</v>
      </c>
      <c r="K12" s="197"/>
      <c r="L12" s="197"/>
      <c r="M12" s="197">
        <v>1005</v>
      </c>
      <c r="N12" s="197"/>
      <c r="O12" s="197"/>
      <c r="P12" s="197">
        <v>541</v>
      </c>
      <c r="Q12" s="197"/>
      <c r="R12" s="197"/>
      <c r="S12" s="197">
        <v>464</v>
      </c>
      <c r="T12" s="190"/>
      <c r="V12" s="201" t="s">
        <v>53</v>
      </c>
      <c r="W12" s="452">
        <f>SUM(W13:W15)</f>
        <v>366532</v>
      </c>
      <c r="X12" s="453">
        <v>454607</v>
      </c>
      <c r="Y12" s="454">
        <f>SUM(Y13:Y15)</f>
        <v>80.60000000000001</v>
      </c>
      <c r="Z12" s="455">
        <f>SUM(Z13:Z15)</f>
        <v>59.36</v>
      </c>
      <c r="AA12" s="456">
        <v>467.77</v>
      </c>
      <c r="AB12" s="454">
        <f>SUM(AB13:AB15)</f>
        <v>12.6</v>
      </c>
      <c r="AC12" s="449">
        <f>W12/Z12</f>
        <v>6174.7304582210245</v>
      </c>
      <c r="AD12" s="449">
        <f>X12/AA12</f>
        <v>971.8601021869723</v>
      </c>
      <c r="AF12" s="198"/>
      <c r="AI12" s="202"/>
      <c r="AK12" s="203"/>
    </row>
    <row r="13" spans="1:37" ht="18" customHeight="1">
      <c r="A13" s="199" t="s">
        <v>169</v>
      </c>
      <c r="B13" s="197"/>
      <c r="C13" s="197"/>
      <c r="D13" s="197">
        <v>833</v>
      </c>
      <c r="E13" s="197"/>
      <c r="F13" s="197"/>
      <c r="G13" s="197">
        <v>440</v>
      </c>
      <c r="H13" s="197"/>
      <c r="I13" s="197"/>
      <c r="J13" s="197">
        <v>393</v>
      </c>
      <c r="K13" s="197"/>
      <c r="L13" s="197"/>
      <c r="M13" s="197">
        <v>898</v>
      </c>
      <c r="N13" s="197"/>
      <c r="O13" s="197"/>
      <c r="P13" s="197">
        <v>481</v>
      </c>
      <c r="Q13" s="197"/>
      <c r="R13" s="197"/>
      <c r="S13" s="197">
        <v>417</v>
      </c>
      <c r="T13" s="190"/>
      <c r="V13" s="204" t="s">
        <v>148</v>
      </c>
      <c r="W13" s="448">
        <v>352446</v>
      </c>
      <c r="X13" s="453" t="s">
        <v>170</v>
      </c>
      <c r="Y13" s="457">
        <v>77.5</v>
      </c>
      <c r="Z13" s="458">
        <v>56.82</v>
      </c>
      <c r="AA13" s="453" t="s">
        <v>170</v>
      </c>
      <c r="AB13" s="459">
        <v>12.1</v>
      </c>
      <c r="AC13" s="449">
        <f>W13/Z13</f>
        <v>6202.851108764519</v>
      </c>
      <c r="AD13" s="453" t="s">
        <v>170</v>
      </c>
      <c r="AF13" s="198"/>
      <c r="AI13" s="202"/>
      <c r="AK13" s="205"/>
    </row>
    <row r="14" spans="1:37" ht="18" customHeight="1">
      <c r="A14" s="199" t="s">
        <v>171</v>
      </c>
      <c r="B14" s="197"/>
      <c r="C14" s="197"/>
      <c r="D14" s="197">
        <v>862</v>
      </c>
      <c r="E14" s="197"/>
      <c r="F14" s="197"/>
      <c r="G14" s="197">
        <v>459</v>
      </c>
      <c r="H14" s="197"/>
      <c r="I14" s="197"/>
      <c r="J14" s="197">
        <v>403</v>
      </c>
      <c r="K14" s="197"/>
      <c r="L14" s="197"/>
      <c r="M14" s="197">
        <v>859</v>
      </c>
      <c r="N14" s="197"/>
      <c r="O14" s="197"/>
      <c r="P14" s="197">
        <v>490</v>
      </c>
      <c r="Q14" s="197"/>
      <c r="R14" s="197"/>
      <c r="S14" s="197">
        <v>369</v>
      </c>
      <c r="T14" s="190"/>
      <c r="V14" s="204" t="s">
        <v>149</v>
      </c>
      <c r="W14" s="452">
        <v>7886</v>
      </c>
      <c r="X14" s="453" t="s">
        <v>170</v>
      </c>
      <c r="Y14" s="457">
        <v>1.7</v>
      </c>
      <c r="Z14" s="458">
        <v>1.05</v>
      </c>
      <c r="AA14" s="453" t="s">
        <v>170</v>
      </c>
      <c r="AB14" s="459">
        <v>0.2</v>
      </c>
      <c r="AC14" s="449">
        <f>W14/Z14</f>
        <v>7510.47619047619</v>
      </c>
      <c r="AD14" s="453" t="s">
        <v>170</v>
      </c>
      <c r="AF14" s="198"/>
      <c r="AI14" s="202"/>
      <c r="AK14" s="205"/>
    </row>
    <row r="15" spans="1:37" ht="18" customHeight="1">
      <c r="A15" s="199" t="s">
        <v>172</v>
      </c>
      <c r="B15" s="197"/>
      <c r="C15" s="197"/>
      <c r="D15" s="197">
        <v>811</v>
      </c>
      <c r="E15" s="197"/>
      <c r="F15" s="197"/>
      <c r="G15" s="197">
        <v>392</v>
      </c>
      <c r="H15" s="197"/>
      <c r="I15" s="197"/>
      <c r="J15" s="197">
        <v>419</v>
      </c>
      <c r="K15" s="197"/>
      <c r="L15" s="197"/>
      <c r="M15" s="197">
        <v>748</v>
      </c>
      <c r="N15" s="197"/>
      <c r="O15" s="197"/>
      <c r="P15" s="197">
        <v>406</v>
      </c>
      <c r="Q15" s="197"/>
      <c r="R15" s="197"/>
      <c r="S15" s="197">
        <v>342</v>
      </c>
      <c r="T15" s="190"/>
      <c r="V15" s="204" t="s">
        <v>150</v>
      </c>
      <c r="W15" s="452">
        <v>6200</v>
      </c>
      <c r="X15" s="453" t="s">
        <v>170</v>
      </c>
      <c r="Y15" s="457">
        <v>1.4</v>
      </c>
      <c r="Z15" s="458">
        <v>1.49</v>
      </c>
      <c r="AA15" s="453" t="s">
        <v>170</v>
      </c>
      <c r="AB15" s="459">
        <v>0.3</v>
      </c>
      <c r="AC15" s="449">
        <f aca="true" t="shared" si="0" ref="AC15:AC32">W15/Z15</f>
        <v>4161.073825503356</v>
      </c>
      <c r="AD15" s="453" t="s">
        <v>170</v>
      </c>
      <c r="AF15" s="198"/>
      <c r="AI15" s="202"/>
      <c r="AK15" s="205"/>
    </row>
    <row r="16" spans="1:37" ht="18" customHeight="1">
      <c r="A16" s="199" t="s">
        <v>173</v>
      </c>
      <c r="B16" s="197"/>
      <c r="C16" s="197"/>
      <c r="D16" s="197">
        <v>866</v>
      </c>
      <c r="E16" s="197"/>
      <c r="F16" s="197"/>
      <c r="G16" s="197">
        <v>444</v>
      </c>
      <c r="H16" s="197"/>
      <c r="I16" s="197"/>
      <c r="J16" s="197">
        <v>422</v>
      </c>
      <c r="K16" s="197"/>
      <c r="L16" s="197"/>
      <c r="M16" s="197">
        <v>802</v>
      </c>
      <c r="N16" s="197"/>
      <c r="O16" s="197"/>
      <c r="P16" s="197">
        <v>405</v>
      </c>
      <c r="Q16" s="197"/>
      <c r="R16" s="197"/>
      <c r="S16" s="197">
        <v>397</v>
      </c>
      <c r="T16" s="190"/>
      <c r="V16" s="201" t="s">
        <v>54</v>
      </c>
      <c r="W16" s="452">
        <v>13559</v>
      </c>
      <c r="X16" s="453">
        <v>61871</v>
      </c>
      <c r="Y16" s="457">
        <v>21.9</v>
      </c>
      <c r="Z16" s="458">
        <v>3.55</v>
      </c>
      <c r="AA16" s="456">
        <v>317.96</v>
      </c>
      <c r="AB16" s="459">
        <v>1.1</v>
      </c>
      <c r="AC16" s="449">
        <f t="shared" si="0"/>
        <v>3819.43661971831</v>
      </c>
      <c r="AD16" s="449">
        <f>X16/AA16</f>
        <v>194.58736948043781</v>
      </c>
      <c r="AF16" s="198"/>
      <c r="AI16" s="202"/>
      <c r="AK16" s="202"/>
    </row>
    <row r="17" spans="1:37" ht="18" customHeight="1">
      <c r="A17" s="199" t="s">
        <v>174</v>
      </c>
      <c r="B17" s="197"/>
      <c r="C17" s="197"/>
      <c r="D17" s="197">
        <v>848</v>
      </c>
      <c r="E17" s="197"/>
      <c r="F17" s="197"/>
      <c r="G17" s="197">
        <v>446</v>
      </c>
      <c r="H17" s="197"/>
      <c r="I17" s="197"/>
      <c r="J17" s="197">
        <v>402</v>
      </c>
      <c r="K17" s="197"/>
      <c r="L17" s="197"/>
      <c r="M17" s="197">
        <v>794</v>
      </c>
      <c r="N17" s="197"/>
      <c r="O17" s="197"/>
      <c r="P17" s="197">
        <v>403</v>
      </c>
      <c r="Q17" s="197"/>
      <c r="R17" s="197"/>
      <c r="S17" s="197">
        <v>391</v>
      </c>
      <c r="T17" s="190"/>
      <c r="V17" s="201" t="s">
        <v>55</v>
      </c>
      <c r="W17" s="452">
        <f>SUM(W18:W19)</f>
        <v>33026</v>
      </c>
      <c r="X17" s="453">
        <v>109084</v>
      </c>
      <c r="Y17" s="457">
        <v>30.3</v>
      </c>
      <c r="Z17" s="455">
        <f>SUM(Z18:Z19)</f>
        <v>8.32</v>
      </c>
      <c r="AA17" s="456">
        <v>371.13</v>
      </c>
      <c r="AB17" s="459">
        <v>2.2</v>
      </c>
      <c r="AC17" s="449">
        <f t="shared" si="0"/>
        <v>3969.471153846154</v>
      </c>
      <c r="AD17" s="449">
        <f>X17/AA17</f>
        <v>293.9239619540323</v>
      </c>
      <c r="AF17" s="198"/>
      <c r="AI17" s="202"/>
      <c r="AK17" s="202"/>
    </row>
    <row r="18" spans="1:37" ht="18" customHeight="1">
      <c r="A18" s="199" t="s">
        <v>175</v>
      </c>
      <c r="B18" s="197"/>
      <c r="C18" s="197"/>
      <c r="D18" s="197">
        <v>896</v>
      </c>
      <c r="E18" s="197"/>
      <c r="F18" s="197"/>
      <c r="G18" s="197">
        <v>463</v>
      </c>
      <c r="H18" s="197"/>
      <c r="I18" s="197"/>
      <c r="J18" s="197">
        <v>433</v>
      </c>
      <c r="K18" s="197"/>
      <c r="L18" s="197"/>
      <c r="M18" s="197">
        <v>795</v>
      </c>
      <c r="N18" s="197"/>
      <c r="O18" s="197"/>
      <c r="P18" s="197">
        <v>406</v>
      </c>
      <c r="Q18" s="197"/>
      <c r="R18" s="197"/>
      <c r="S18" s="197">
        <v>389</v>
      </c>
      <c r="T18" s="190"/>
      <c r="V18" s="204" t="s">
        <v>148</v>
      </c>
      <c r="W18" s="452">
        <v>25456</v>
      </c>
      <c r="X18" s="453" t="s">
        <v>170</v>
      </c>
      <c r="Y18" s="457">
        <v>23.3</v>
      </c>
      <c r="Z18" s="458">
        <v>5.86</v>
      </c>
      <c r="AA18" s="453" t="s">
        <v>170</v>
      </c>
      <c r="AB18" s="459">
        <v>1.6</v>
      </c>
      <c r="AC18" s="449">
        <f t="shared" si="0"/>
        <v>4344.027303754266</v>
      </c>
      <c r="AD18" s="453" t="s">
        <v>170</v>
      </c>
      <c r="AF18" s="198"/>
      <c r="AI18" s="202"/>
      <c r="AK18" s="205"/>
    </row>
    <row r="19" spans="1:37" ht="18" customHeight="1">
      <c r="A19" s="199" t="s">
        <v>176</v>
      </c>
      <c r="B19" s="197"/>
      <c r="C19" s="197"/>
      <c r="D19" s="197">
        <v>875</v>
      </c>
      <c r="E19" s="197"/>
      <c r="F19" s="197"/>
      <c r="G19" s="197">
        <v>447</v>
      </c>
      <c r="H19" s="197"/>
      <c r="I19" s="197"/>
      <c r="J19" s="197">
        <v>428</v>
      </c>
      <c r="K19" s="197"/>
      <c r="L19" s="197"/>
      <c r="M19" s="197">
        <v>846</v>
      </c>
      <c r="N19" s="197"/>
      <c r="O19" s="197"/>
      <c r="P19" s="197">
        <v>459</v>
      </c>
      <c r="Q19" s="197"/>
      <c r="R19" s="197"/>
      <c r="S19" s="197">
        <v>387</v>
      </c>
      <c r="T19" s="190"/>
      <c r="V19" s="204" t="s">
        <v>149</v>
      </c>
      <c r="W19" s="452">
        <v>7570</v>
      </c>
      <c r="X19" s="453" t="s">
        <v>170</v>
      </c>
      <c r="Y19" s="457">
        <v>6.9</v>
      </c>
      <c r="Z19" s="458">
        <v>2.46</v>
      </c>
      <c r="AA19" s="453" t="s">
        <v>170</v>
      </c>
      <c r="AB19" s="459">
        <v>0.7</v>
      </c>
      <c r="AC19" s="449">
        <f t="shared" si="0"/>
        <v>3077.235772357724</v>
      </c>
      <c r="AD19" s="453" t="s">
        <v>170</v>
      </c>
      <c r="AF19" s="198"/>
      <c r="AI19" s="202"/>
      <c r="AK19" s="205"/>
    </row>
    <row r="20" spans="1:37" ht="18" customHeight="1">
      <c r="A20" s="199" t="s">
        <v>177</v>
      </c>
      <c r="B20" s="197"/>
      <c r="C20" s="197"/>
      <c r="D20" s="197">
        <v>766</v>
      </c>
      <c r="E20" s="197"/>
      <c r="F20" s="197"/>
      <c r="G20" s="197">
        <v>391</v>
      </c>
      <c r="H20" s="197"/>
      <c r="I20" s="197"/>
      <c r="J20" s="197">
        <v>375</v>
      </c>
      <c r="K20" s="197"/>
      <c r="L20" s="197"/>
      <c r="M20" s="197">
        <v>894</v>
      </c>
      <c r="N20" s="197"/>
      <c r="O20" s="197"/>
      <c r="P20" s="197">
        <v>476</v>
      </c>
      <c r="Q20" s="197"/>
      <c r="R20" s="197"/>
      <c r="S20" s="197">
        <v>418</v>
      </c>
      <c r="T20" s="190"/>
      <c r="V20" s="201" t="s">
        <v>56</v>
      </c>
      <c r="W20" s="452">
        <v>10218</v>
      </c>
      <c r="X20" s="453">
        <v>25301</v>
      </c>
      <c r="Y20" s="457">
        <v>40.4</v>
      </c>
      <c r="Z20" s="458">
        <v>2.09</v>
      </c>
      <c r="AA20" s="456">
        <v>268.68</v>
      </c>
      <c r="AB20" s="459">
        <v>0.8</v>
      </c>
      <c r="AC20" s="449">
        <f t="shared" si="0"/>
        <v>4888.995215311005</v>
      </c>
      <c r="AD20" s="449">
        <f>X20/AA20</f>
        <v>94.16778323656393</v>
      </c>
      <c r="AF20" s="198"/>
      <c r="AI20" s="202"/>
      <c r="AK20" s="202"/>
    </row>
    <row r="21" spans="1:37" ht="18" customHeight="1">
      <c r="A21" s="206" t="s">
        <v>178</v>
      </c>
      <c r="B21" s="207"/>
      <c r="C21" s="207"/>
      <c r="D21" s="207">
        <v>814</v>
      </c>
      <c r="E21" s="207"/>
      <c r="F21" s="207"/>
      <c r="G21" s="207">
        <v>434</v>
      </c>
      <c r="H21" s="207"/>
      <c r="I21" s="207"/>
      <c r="J21" s="207">
        <v>380</v>
      </c>
      <c r="K21" s="207"/>
      <c r="L21" s="207"/>
      <c r="M21" s="207">
        <v>969</v>
      </c>
      <c r="N21" s="207"/>
      <c r="O21" s="207"/>
      <c r="P21" s="207">
        <v>492</v>
      </c>
      <c r="Q21" s="207"/>
      <c r="R21" s="207"/>
      <c r="S21" s="207">
        <v>477</v>
      </c>
      <c r="T21" s="190"/>
      <c r="V21" s="201" t="s">
        <v>58</v>
      </c>
      <c r="W21" s="452">
        <f>SUM(W22:W24)</f>
        <v>22984</v>
      </c>
      <c r="X21" s="453">
        <v>74982</v>
      </c>
      <c r="Y21" s="454">
        <f>SUM(Y22:Y24)</f>
        <v>30.699999999999996</v>
      </c>
      <c r="Z21" s="455">
        <f>SUM(Z22:Z24)</f>
        <v>5.68</v>
      </c>
      <c r="AA21" s="456">
        <v>306</v>
      </c>
      <c r="AB21" s="459">
        <v>1.9</v>
      </c>
      <c r="AC21" s="449">
        <f t="shared" si="0"/>
        <v>4046.478873239437</v>
      </c>
      <c r="AD21" s="449">
        <f>X21/AA21</f>
        <v>245.0392156862745</v>
      </c>
      <c r="AF21" s="198"/>
      <c r="AI21" s="202"/>
      <c r="AK21" s="202"/>
    </row>
    <row r="22" spans="4:37" ht="18" customHeight="1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190"/>
      <c r="V22" s="204" t="s">
        <v>148</v>
      </c>
      <c r="W22" s="452">
        <v>9128</v>
      </c>
      <c r="X22" s="453" t="s">
        <v>170</v>
      </c>
      <c r="Y22" s="457">
        <v>12.2</v>
      </c>
      <c r="Z22" s="458">
        <v>2.58</v>
      </c>
      <c r="AA22" s="453" t="s">
        <v>170</v>
      </c>
      <c r="AB22" s="459">
        <v>0.8</v>
      </c>
      <c r="AC22" s="449">
        <f t="shared" si="0"/>
        <v>3537.984496124031</v>
      </c>
      <c r="AD22" s="453" t="s">
        <v>170</v>
      </c>
      <c r="AF22" s="198"/>
      <c r="AI22" s="202"/>
      <c r="AK22" s="205"/>
    </row>
    <row r="23" spans="20:37" ht="18" customHeight="1">
      <c r="T23" s="192"/>
      <c r="V23" s="204" t="s">
        <v>149</v>
      </c>
      <c r="W23" s="452">
        <v>8342</v>
      </c>
      <c r="X23" s="453" t="s">
        <v>170</v>
      </c>
      <c r="Y23" s="457">
        <v>11.1</v>
      </c>
      <c r="Z23" s="458">
        <v>1.88</v>
      </c>
      <c r="AA23" s="453" t="s">
        <v>170</v>
      </c>
      <c r="AB23" s="459">
        <v>0.6</v>
      </c>
      <c r="AC23" s="449">
        <f t="shared" si="0"/>
        <v>4437.234042553192</v>
      </c>
      <c r="AD23" s="453" t="s">
        <v>170</v>
      </c>
      <c r="AF23" s="198"/>
      <c r="AI23" s="202"/>
      <c r="AK23" s="205"/>
    </row>
    <row r="24" spans="19:37" ht="18" customHeight="1">
      <c r="S24" s="189"/>
      <c r="T24" s="192"/>
      <c r="V24" s="204" t="s">
        <v>150</v>
      </c>
      <c r="W24" s="452">
        <v>5514</v>
      </c>
      <c r="X24" s="453" t="s">
        <v>170</v>
      </c>
      <c r="Y24" s="457">
        <v>7.4</v>
      </c>
      <c r="Z24" s="458">
        <v>1.22</v>
      </c>
      <c r="AA24" s="453" t="s">
        <v>170</v>
      </c>
      <c r="AB24" s="459">
        <v>0.4</v>
      </c>
      <c r="AC24" s="449">
        <f t="shared" si="0"/>
        <v>4519.672131147541</v>
      </c>
      <c r="AD24" s="453" t="s">
        <v>170</v>
      </c>
      <c r="AF24" s="198"/>
      <c r="AI24" s="202"/>
      <c r="AK24" s="205"/>
    </row>
    <row r="25" spans="20:37" ht="18" customHeight="1" thickBot="1">
      <c r="T25" s="192"/>
      <c r="V25" s="201" t="s">
        <v>59</v>
      </c>
      <c r="W25" s="452">
        <v>7624</v>
      </c>
      <c r="X25" s="453">
        <v>24517</v>
      </c>
      <c r="Y25" s="457">
        <v>31.1</v>
      </c>
      <c r="Z25" s="458">
        <v>2.39</v>
      </c>
      <c r="AA25" s="456">
        <v>81.96</v>
      </c>
      <c r="AB25" s="459">
        <v>2.9</v>
      </c>
      <c r="AC25" s="449">
        <f t="shared" si="0"/>
        <v>3189.9581589958157</v>
      </c>
      <c r="AD25" s="449">
        <f>X25/AA25</f>
        <v>299.1337237676916</v>
      </c>
      <c r="AF25" s="198"/>
      <c r="AI25" s="202"/>
      <c r="AK25" s="202"/>
    </row>
    <row r="26" spans="1:37" ht="18" customHeight="1">
      <c r="A26" s="520" t="s">
        <v>142</v>
      </c>
      <c r="B26" s="614" t="s">
        <v>179</v>
      </c>
      <c r="C26" s="526"/>
      <c r="D26" s="526"/>
      <c r="E26" s="526"/>
      <c r="F26" s="526"/>
      <c r="G26" s="526"/>
      <c r="H26" s="526"/>
      <c r="I26" s="526"/>
      <c r="J26" s="527"/>
      <c r="K26" s="600" t="s">
        <v>180</v>
      </c>
      <c r="L26" s="519"/>
      <c r="M26" s="520"/>
      <c r="N26" s="583" t="s">
        <v>181</v>
      </c>
      <c r="O26" s="584"/>
      <c r="P26" s="593"/>
      <c r="Q26" s="583" t="s">
        <v>182</v>
      </c>
      <c r="R26" s="584"/>
      <c r="S26" s="584"/>
      <c r="T26" s="192"/>
      <c r="V26" s="201" t="s">
        <v>151</v>
      </c>
      <c r="W26" s="452">
        <f>SUM(W27:W29)</f>
        <v>37970</v>
      </c>
      <c r="X26" s="453">
        <v>109450</v>
      </c>
      <c r="Y26" s="454">
        <f>SUM(Y27:Y29)</f>
        <v>34.7</v>
      </c>
      <c r="Z26" s="455">
        <f>SUM(Z27:Z29)</f>
        <v>8.34</v>
      </c>
      <c r="AA26" s="456">
        <v>755.17</v>
      </c>
      <c r="AB26" s="459">
        <v>1.1</v>
      </c>
      <c r="AC26" s="449">
        <f t="shared" si="0"/>
        <v>4552.7577937649885</v>
      </c>
      <c r="AD26" s="449">
        <f>X26/AA26</f>
        <v>144.934253214508</v>
      </c>
      <c r="AF26" s="198"/>
      <c r="AI26" s="202"/>
      <c r="AK26" s="202"/>
    </row>
    <row r="27" spans="1:37" ht="18" customHeight="1">
      <c r="A27" s="612"/>
      <c r="B27" s="626" t="s">
        <v>152</v>
      </c>
      <c r="C27" s="627"/>
      <c r="D27" s="627"/>
      <c r="E27" s="627"/>
      <c r="F27" s="627"/>
      <c r="G27" s="627"/>
      <c r="H27" s="627"/>
      <c r="I27" s="627"/>
      <c r="J27" s="628"/>
      <c r="K27" s="551"/>
      <c r="L27" s="610"/>
      <c r="M27" s="554"/>
      <c r="N27" s="585"/>
      <c r="O27" s="586"/>
      <c r="P27" s="594"/>
      <c r="Q27" s="585"/>
      <c r="R27" s="586"/>
      <c r="S27" s="586"/>
      <c r="T27" s="192"/>
      <c r="V27" s="204" t="s">
        <v>148</v>
      </c>
      <c r="W27" s="452">
        <v>24732</v>
      </c>
      <c r="X27" s="453" t="s">
        <v>170</v>
      </c>
      <c r="Y27" s="457">
        <v>22.6</v>
      </c>
      <c r="Z27" s="458">
        <v>4.93</v>
      </c>
      <c r="AA27" s="453" t="s">
        <v>170</v>
      </c>
      <c r="AB27" s="459">
        <v>0.7</v>
      </c>
      <c r="AC27" s="449">
        <f t="shared" si="0"/>
        <v>5016.632860040569</v>
      </c>
      <c r="AD27" s="453" t="s">
        <v>170</v>
      </c>
      <c r="AF27" s="198"/>
      <c r="AI27" s="202"/>
      <c r="AK27" s="205"/>
    </row>
    <row r="28" spans="1:37" ht="18" customHeight="1">
      <c r="A28" s="613"/>
      <c r="B28" s="626" t="s">
        <v>153</v>
      </c>
      <c r="C28" s="627"/>
      <c r="D28" s="628"/>
      <c r="E28" s="626" t="s">
        <v>2</v>
      </c>
      <c r="F28" s="627"/>
      <c r="G28" s="628"/>
      <c r="H28" s="626" t="s">
        <v>3</v>
      </c>
      <c r="I28" s="627"/>
      <c r="J28" s="628"/>
      <c r="K28" s="552"/>
      <c r="L28" s="521"/>
      <c r="M28" s="522"/>
      <c r="N28" s="587"/>
      <c r="O28" s="588"/>
      <c r="P28" s="595"/>
      <c r="Q28" s="587"/>
      <c r="R28" s="588"/>
      <c r="S28" s="588"/>
      <c r="T28" s="192"/>
      <c r="V28" s="204" t="s">
        <v>149</v>
      </c>
      <c r="W28" s="452">
        <v>6642</v>
      </c>
      <c r="X28" s="453" t="s">
        <v>170</v>
      </c>
      <c r="Y28" s="457">
        <v>6.1</v>
      </c>
      <c r="Z28" s="458">
        <v>2.37</v>
      </c>
      <c r="AA28" s="453" t="s">
        <v>170</v>
      </c>
      <c r="AB28" s="459">
        <v>0.3</v>
      </c>
      <c r="AC28" s="449">
        <f t="shared" si="0"/>
        <v>2802.53164556962</v>
      </c>
      <c r="AD28" s="453" t="s">
        <v>170</v>
      </c>
      <c r="AF28" s="198"/>
      <c r="AI28" s="202"/>
      <c r="AK28" s="205"/>
    </row>
    <row r="29" spans="1:37" ht="18" customHeight="1">
      <c r="A29" s="121" t="s">
        <v>146</v>
      </c>
      <c r="B29" s="592">
        <f>SUM(D30:D41)</f>
        <v>30</v>
      </c>
      <c r="C29" s="592"/>
      <c r="D29" s="592"/>
      <c r="E29" s="592">
        <f>SUM(G30:G41)</f>
        <v>17</v>
      </c>
      <c r="F29" s="592"/>
      <c r="G29" s="592"/>
      <c r="H29" s="592">
        <f>SUM(J30:J41)</f>
        <v>13</v>
      </c>
      <c r="I29" s="592"/>
      <c r="J29" s="592"/>
      <c r="K29" s="592">
        <f>SUM(M30:M41)</f>
        <v>259</v>
      </c>
      <c r="L29" s="592"/>
      <c r="M29" s="592"/>
      <c r="N29" s="592">
        <f>SUM(P30:P41)</f>
        <v>6052</v>
      </c>
      <c r="O29" s="592"/>
      <c r="P29" s="592"/>
      <c r="Q29" s="592">
        <f>SUM(S30:S41)</f>
        <v>1907</v>
      </c>
      <c r="R29" s="592"/>
      <c r="S29" s="592"/>
      <c r="T29" s="192"/>
      <c r="V29" s="201" t="s">
        <v>150</v>
      </c>
      <c r="W29" s="452">
        <v>6596</v>
      </c>
      <c r="X29" s="453" t="s">
        <v>170</v>
      </c>
      <c r="Y29" s="457">
        <v>6</v>
      </c>
      <c r="Z29" s="458">
        <v>1.04</v>
      </c>
      <c r="AA29" s="453" t="s">
        <v>170</v>
      </c>
      <c r="AB29" s="459">
        <v>0.1</v>
      </c>
      <c r="AC29" s="449">
        <f t="shared" si="0"/>
        <v>6342.307692307692</v>
      </c>
      <c r="AD29" s="453" t="s">
        <v>170</v>
      </c>
      <c r="AF29" s="198"/>
      <c r="AI29" s="202"/>
      <c r="AK29" s="209"/>
    </row>
    <row r="30" spans="1:37" ht="18" customHeight="1">
      <c r="A30" s="186" t="s">
        <v>183</v>
      </c>
      <c r="B30" s="197"/>
      <c r="C30" s="197"/>
      <c r="D30" s="197">
        <v>3</v>
      </c>
      <c r="E30" s="197"/>
      <c r="F30" s="197"/>
      <c r="G30" s="210">
        <v>2</v>
      </c>
      <c r="H30" s="197"/>
      <c r="I30" s="197"/>
      <c r="J30" s="210">
        <v>1</v>
      </c>
      <c r="K30" s="197"/>
      <c r="L30" s="197"/>
      <c r="M30" s="197">
        <v>21</v>
      </c>
      <c r="N30" s="197"/>
      <c r="O30" s="197"/>
      <c r="P30" s="197">
        <v>311</v>
      </c>
      <c r="Q30" s="197"/>
      <c r="R30" s="197"/>
      <c r="S30" s="197">
        <v>161</v>
      </c>
      <c r="T30" s="192"/>
      <c r="V30" s="201" t="s">
        <v>154</v>
      </c>
      <c r="W30" s="452">
        <v>7431</v>
      </c>
      <c r="X30" s="453">
        <v>47207</v>
      </c>
      <c r="Y30" s="457">
        <v>15.7</v>
      </c>
      <c r="Z30" s="458">
        <v>1.96</v>
      </c>
      <c r="AA30" s="460">
        <v>83.85</v>
      </c>
      <c r="AB30" s="459">
        <v>2.3</v>
      </c>
      <c r="AC30" s="449">
        <f t="shared" si="0"/>
        <v>3791.326530612245</v>
      </c>
      <c r="AD30" s="449">
        <f>X30/AA30</f>
        <v>562.9934406678593</v>
      </c>
      <c r="AF30" s="198"/>
      <c r="AI30" s="202"/>
      <c r="AK30" s="202"/>
    </row>
    <row r="31" spans="1:37" ht="18" customHeight="1">
      <c r="A31" s="199" t="s">
        <v>184</v>
      </c>
      <c r="B31" s="197"/>
      <c r="C31" s="197"/>
      <c r="D31" s="197">
        <v>5</v>
      </c>
      <c r="E31" s="197"/>
      <c r="F31" s="197"/>
      <c r="G31" s="210">
        <v>2</v>
      </c>
      <c r="H31" s="197"/>
      <c r="I31" s="197"/>
      <c r="J31" s="210">
        <v>3</v>
      </c>
      <c r="K31" s="197"/>
      <c r="L31" s="197"/>
      <c r="M31" s="197">
        <v>30</v>
      </c>
      <c r="N31" s="197"/>
      <c r="O31" s="197"/>
      <c r="P31" s="197">
        <v>372</v>
      </c>
      <c r="Q31" s="197"/>
      <c r="R31" s="197"/>
      <c r="S31" s="197">
        <v>141</v>
      </c>
      <c r="T31" s="192"/>
      <c r="V31" s="201" t="s">
        <v>63</v>
      </c>
      <c r="W31" s="452">
        <v>36432</v>
      </c>
      <c r="X31" s="453">
        <v>47977</v>
      </c>
      <c r="Y31" s="457">
        <v>75.9</v>
      </c>
      <c r="Z31" s="458">
        <v>5.81</v>
      </c>
      <c r="AA31" s="456">
        <v>13.56</v>
      </c>
      <c r="AB31" s="459">
        <v>42.8</v>
      </c>
      <c r="AC31" s="449">
        <f t="shared" si="0"/>
        <v>6270.567986230637</v>
      </c>
      <c r="AD31" s="449">
        <f>X31/AA31</f>
        <v>3538.126843657817</v>
      </c>
      <c r="AF31" s="198"/>
      <c r="AI31" s="202"/>
      <c r="AK31" s="202"/>
    </row>
    <row r="32" spans="1:37" ht="18" customHeight="1">
      <c r="A32" s="199" t="s">
        <v>185</v>
      </c>
      <c r="B32" s="197"/>
      <c r="C32" s="197"/>
      <c r="D32" s="197">
        <v>2</v>
      </c>
      <c r="E32" s="197"/>
      <c r="F32" s="197"/>
      <c r="G32" s="197">
        <v>2</v>
      </c>
      <c r="H32" s="197"/>
      <c r="I32" s="197"/>
      <c r="J32" s="210" t="s">
        <v>186</v>
      </c>
      <c r="K32" s="197"/>
      <c r="L32" s="197"/>
      <c r="M32" s="197">
        <v>19</v>
      </c>
      <c r="N32" s="197"/>
      <c r="O32" s="197"/>
      <c r="P32" s="197">
        <v>643</v>
      </c>
      <c r="Q32" s="197"/>
      <c r="R32" s="197"/>
      <c r="S32" s="197">
        <v>189</v>
      </c>
      <c r="T32" s="192"/>
      <c r="V32" s="201" t="s">
        <v>65</v>
      </c>
      <c r="W32" s="452">
        <v>13670</v>
      </c>
      <c r="X32" s="453">
        <v>35712</v>
      </c>
      <c r="Y32" s="457">
        <v>38.3</v>
      </c>
      <c r="Z32" s="458">
        <v>3.02</v>
      </c>
      <c r="AA32" s="456">
        <v>110.44</v>
      </c>
      <c r="AB32" s="459">
        <v>2.7</v>
      </c>
      <c r="AC32" s="449">
        <f t="shared" si="0"/>
        <v>4526.490066225166</v>
      </c>
      <c r="AD32" s="449">
        <f>X32/AA32</f>
        <v>323.3611010503441</v>
      </c>
      <c r="AF32" s="198"/>
      <c r="AI32" s="202"/>
      <c r="AK32" s="202"/>
    </row>
    <row r="33" spans="1:37" ht="18" customHeight="1">
      <c r="A33" s="199" t="s">
        <v>187</v>
      </c>
      <c r="B33" s="197"/>
      <c r="C33" s="197"/>
      <c r="D33" s="197">
        <v>5</v>
      </c>
      <c r="E33" s="197"/>
      <c r="F33" s="197"/>
      <c r="G33" s="197">
        <v>3</v>
      </c>
      <c r="H33" s="197"/>
      <c r="I33" s="197"/>
      <c r="J33" s="210">
        <v>2</v>
      </c>
      <c r="K33" s="197"/>
      <c r="L33" s="197"/>
      <c r="M33" s="197">
        <v>30</v>
      </c>
      <c r="N33" s="197"/>
      <c r="O33" s="197"/>
      <c r="P33" s="197">
        <v>532</v>
      </c>
      <c r="Q33" s="197"/>
      <c r="R33" s="197"/>
      <c r="S33" s="197">
        <v>156</v>
      </c>
      <c r="T33" s="192"/>
      <c r="U33" s="211"/>
      <c r="V33" s="212" t="s">
        <v>66</v>
      </c>
      <c r="W33" s="461">
        <v>23345</v>
      </c>
      <c r="X33" s="462">
        <v>26896</v>
      </c>
      <c r="Y33" s="463">
        <v>86.8</v>
      </c>
      <c r="Z33" s="464">
        <v>3.72</v>
      </c>
      <c r="AA33" s="465">
        <v>20.38</v>
      </c>
      <c r="AB33" s="466">
        <v>18.3</v>
      </c>
      <c r="AC33" s="467">
        <f>W33/Z33</f>
        <v>6275.537634408602</v>
      </c>
      <c r="AD33" s="467">
        <f>X33/AA33</f>
        <v>1319.7252208047105</v>
      </c>
      <c r="AF33" s="198"/>
      <c r="AI33" s="202"/>
      <c r="AK33" s="202"/>
    </row>
    <row r="34" spans="1:37" ht="18" customHeight="1">
      <c r="A34" s="199" t="s">
        <v>188</v>
      </c>
      <c r="B34" s="197"/>
      <c r="C34" s="197"/>
      <c r="D34" s="197">
        <v>2</v>
      </c>
      <c r="E34" s="197"/>
      <c r="F34" s="197"/>
      <c r="G34" s="210">
        <v>1</v>
      </c>
      <c r="H34" s="197"/>
      <c r="I34" s="197"/>
      <c r="J34" s="210">
        <v>1</v>
      </c>
      <c r="K34" s="197"/>
      <c r="L34" s="197"/>
      <c r="M34" s="197">
        <v>19</v>
      </c>
      <c r="N34" s="197"/>
      <c r="O34" s="197"/>
      <c r="P34" s="197">
        <v>595</v>
      </c>
      <c r="Q34" s="197"/>
      <c r="R34" s="197"/>
      <c r="S34" s="197">
        <v>166</v>
      </c>
      <c r="T34" s="192"/>
      <c r="U34" s="185" t="s">
        <v>189</v>
      </c>
      <c r="W34" s="213"/>
      <c r="X34" s="213"/>
      <c r="Y34" s="213"/>
      <c r="Z34" s="213"/>
      <c r="AA34" s="213"/>
      <c r="AB34" s="213"/>
      <c r="AC34" s="213"/>
      <c r="AD34" s="213"/>
      <c r="AE34" s="192"/>
      <c r="AF34" s="214"/>
      <c r="AG34" s="192"/>
      <c r="AH34" s="192"/>
      <c r="AI34" s="215"/>
      <c r="AJ34" s="192"/>
      <c r="AK34" s="215"/>
    </row>
    <row r="35" spans="1:20" ht="18" customHeight="1">
      <c r="A35" s="199" t="s">
        <v>190</v>
      </c>
      <c r="B35" s="197"/>
      <c r="C35" s="197"/>
      <c r="D35" s="210">
        <v>2</v>
      </c>
      <c r="E35" s="197"/>
      <c r="F35" s="197"/>
      <c r="G35" s="210">
        <v>1</v>
      </c>
      <c r="H35" s="197"/>
      <c r="I35" s="197"/>
      <c r="J35" s="210">
        <v>1</v>
      </c>
      <c r="K35" s="197"/>
      <c r="L35" s="197"/>
      <c r="M35" s="197">
        <v>17</v>
      </c>
      <c r="N35" s="197"/>
      <c r="O35" s="197"/>
      <c r="P35" s="197">
        <v>458</v>
      </c>
      <c r="Q35" s="197"/>
      <c r="R35" s="197"/>
      <c r="S35" s="197">
        <v>158</v>
      </c>
      <c r="T35" s="192"/>
    </row>
    <row r="36" spans="1:23" ht="18" customHeight="1">
      <c r="A36" s="199" t="s">
        <v>191</v>
      </c>
      <c r="B36" s="197"/>
      <c r="C36" s="197"/>
      <c r="D36" s="197">
        <v>1</v>
      </c>
      <c r="E36" s="197"/>
      <c r="F36" s="197"/>
      <c r="G36" s="210" t="s">
        <v>186</v>
      </c>
      <c r="H36" s="197"/>
      <c r="I36" s="197"/>
      <c r="J36" s="210">
        <v>1</v>
      </c>
      <c r="K36" s="197"/>
      <c r="L36" s="197"/>
      <c r="M36" s="197">
        <v>20</v>
      </c>
      <c r="N36" s="197"/>
      <c r="O36" s="197"/>
      <c r="P36" s="197">
        <v>517</v>
      </c>
      <c r="Q36" s="197"/>
      <c r="R36" s="197"/>
      <c r="S36" s="197">
        <v>135</v>
      </c>
      <c r="T36" s="192"/>
      <c r="U36" s="192"/>
      <c r="V36" s="192"/>
      <c r="W36" s="192"/>
    </row>
    <row r="37" spans="1:20" ht="18" customHeight="1">
      <c r="A37" s="199" t="s">
        <v>192</v>
      </c>
      <c r="B37" s="197"/>
      <c r="C37" s="197"/>
      <c r="D37" s="210">
        <v>2</v>
      </c>
      <c r="E37" s="197"/>
      <c r="F37" s="197"/>
      <c r="G37" s="210" t="s">
        <v>186</v>
      </c>
      <c r="H37" s="197"/>
      <c r="I37" s="197"/>
      <c r="J37" s="210">
        <v>2</v>
      </c>
      <c r="K37" s="197"/>
      <c r="L37" s="197"/>
      <c r="M37" s="197">
        <v>30</v>
      </c>
      <c r="N37" s="197"/>
      <c r="O37" s="197"/>
      <c r="P37" s="197">
        <v>356</v>
      </c>
      <c r="Q37" s="197"/>
      <c r="R37" s="197"/>
      <c r="S37" s="197">
        <v>170</v>
      </c>
      <c r="T37" s="192"/>
    </row>
    <row r="38" spans="1:20" ht="18" customHeight="1">
      <c r="A38" s="199" t="s">
        <v>193</v>
      </c>
      <c r="B38" s="197"/>
      <c r="C38" s="197"/>
      <c r="D38" s="197">
        <v>1</v>
      </c>
      <c r="E38" s="197"/>
      <c r="F38" s="197"/>
      <c r="G38" s="197">
        <v>1</v>
      </c>
      <c r="H38" s="197"/>
      <c r="I38" s="197"/>
      <c r="J38" s="210" t="s">
        <v>186</v>
      </c>
      <c r="K38" s="197"/>
      <c r="L38" s="197"/>
      <c r="M38" s="197">
        <v>17</v>
      </c>
      <c r="N38" s="197"/>
      <c r="O38" s="197"/>
      <c r="P38" s="197">
        <v>448</v>
      </c>
      <c r="Q38" s="197"/>
      <c r="R38" s="197"/>
      <c r="S38" s="197">
        <v>155</v>
      </c>
      <c r="T38" s="192"/>
    </row>
    <row r="39" spans="1:20" ht="18" customHeight="1">
      <c r="A39" s="199" t="s">
        <v>194</v>
      </c>
      <c r="B39" s="197"/>
      <c r="C39" s="197"/>
      <c r="D39" s="197">
        <v>4</v>
      </c>
      <c r="E39" s="197"/>
      <c r="F39" s="197"/>
      <c r="G39" s="197">
        <v>3</v>
      </c>
      <c r="H39" s="197"/>
      <c r="I39" s="197"/>
      <c r="J39" s="210">
        <v>1</v>
      </c>
      <c r="K39" s="197"/>
      <c r="L39" s="197"/>
      <c r="M39" s="197">
        <v>16</v>
      </c>
      <c r="N39" s="197"/>
      <c r="O39" s="197"/>
      <c r="P39" s="197">
        <v>658</v>
      </c>
      <c r="Q39" s="197"/>
      <c r="R39" s="197"/>
      <c r="S39" s="197">
        <v>184</v>
      </c>
      <c r="T39" s="192"/>
    </row>
    <row r="40" spans="1:20" ht="18" customHeight="1">
      <c r="A40" s="199" t="s">
        <v>195</v>
      </c>
      <c r="B40" s="197"/>
      <c r="C40" s="197"/>
      <c r="D40" s="197">
        <v>3</v>
      </c>
      <c r="E40" s="197"/>
      <c r="F40" s="197"/>
      <c r="G40" s="210">
        <v>2</v>
      </c>
      <c r="H40" s="197"/>
      <c r="I40" s="197"/>
      <c r="J40" s="197">
        <v>1</v>
      </c>
      <c r="K40" s="197"/>
      <c r="L40" s="197"/>
      <c r="M40" s="197">
        <v>20</v>
      </c>
      <c r="N40" s="197"/>
      <c r="O40" s="197"/>
      <c r="P40" s="197">
        <v>683</v>
      </c>
      <c r="Q40" s="197"/>
      <c r="R40" s="197"/>
      <c r="S40" s="197">
        <v>140</v>
      </c>
      <c r="T40" s="192"/>
    </row>
    <row r="41" spans="1:20" ht="18" customHeight="1">
      <c r="A41" s="206" t="s">
        <v>196</v>
      </c>
      <c r="B41" s="207"/>
      <c r="C41" s="207"/>
      <c r="D41" s="216" t="s">
        <v>186</v>
      </c>
      <c r="E41" s="207"/>
      <c r="F41" s="207"/>
      <c r="G41" s="216" t="s">
        <v>186</v>
      </c>
      <c r="H41" s="207"/>
      <c r="I41" s="207"/>
      <c r="J41" s="216" t="s">
        <v>186</v>
      </c>
      <c r="K41" s="207"/>
      <c r="L41" s="207"/>
      <c r="M41" s="207">
        <v>20</v>
      </c>
      <c r="N41" s="207"/>
      <c r="O41" s="207"/>
      <c r="P41" s="207">
        <v>479</v>
      </c>
      <c r="Q41" s="207"/>
      <c r="R41" s="207"/>
      <c r="S41" s="207">
        <v>152</v>
      </c>
      <c r="T41" s="192"/>
    </row>
    <row r="42" spans="1:20" ht="18" customHeight="1">
      <c r="A42" s="185" t="s">
        <v>197</v>
      </c>
      <c r="T42" s="192"/>
    </row>
    <row r="43" spans="4:35" ht="18" customHeight="1"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192"/>
      <c r="U43" s="134" t="s">
        <v>198</v>
      </c>
      <c r="V43" s="134"/>
      <c r="W43" s="134"/>
      <c r="X43" s="134"/>
      <c r="Y43" s="134"/>
      <c r="Z43" s="134"/>
      <c r="AA43" s="134"/>
      <c r="AB43" s="135"/>
      <c r="AC43" s="135"/>
      <c r="AD43" s="135"/>
      <c r="AE43" s="135"/>
      <c r="AF43" s="135"/>
      <c r="AG43" s="135"/>
      <c r="AH43" s="135"/>
      <c r="AI43" s="135"/>
    </row>
    <row r="44" spans="20:37" ht="18" customHeight="1" thickBot="1">
      <c r="T44" s="192"/>
      <c r="AA44" s="189" t="s">
        <v>199</v>
      </c>
      <c r="AC44" s="217"/>
      <c r="AD44" s="217"/>
      <c r="AE44" s="217"/>
      <c r="AF44" s="217"/>
      <c r="AG44" s="217"/>
      <c r="AH44" s="217"/>
      <c r="AI44" s="217"/>
      <c r="AJ44" s="217"/>
      <c r="AK44" s="217"/>
    </row>
    <row r="45" spans="20:39" ht="18" customHeight="1">
      <c r="T45" s="192"/>
      <c r="U45" s="596" t="s">
        <v>200</v>
      </c>
      <c r="V45" s="597"/>
      <c r="W45" s="600" t="s">
        <v>155</v>
      </c>
      <c r="X45" s="608" t="s">
        <v>201</v>
      </c>
      <c r="Y45" s="600" t="s">
        <v>202</v>
      </c>
      <c r="Z45" s="608" t="s">
        <v>201</v>
      </c>
      <c r="AA45" s="600" t="s">
        <v>202</v>
      </c>
      <c r="AB45" s="610"/>
      <c r="AC45" s="610"/>
      <c r="AD45" s="217"/>
      <c r="AE45" s="217"/>
      <c r="AF45" s="217"/>
      <c r="AG45" s="217"/>
      <c r="AH45" s="217"/>
      <c r="AI45" s="217"/>
      <c r="AJ45" s="217"/>
      <c r="AK45" s="217"/>
      <c r="AL45" s="113"/>
      <c r="AM45" s="113"/>
    </row>
    <row r="46" spans="20:39" ht="18" customHeight="1">
      <c r="T46" s="192"/>
      <c r="U46" s="598"/>
      <c r="V46" s="599"/>
      <c r="W46" s="601"/>
      <c r="X46" s="609"/>
      <c r="Y46" s="601"/>
      <c r="Z46" s="609"/>
      <c r="AA46" s="601"/>
      <c r="AB46" s="489"/>
      <c r="AC46" s="489"/>
      <c r="AD46" s="217"/>
      <c r="AE46" s="217"/>
      <c r="AF46" s="217"/>
      <c r="AG46" s="217"/>
      <c r="AH46" s="217"/>
      <c r="AI46" s="217"/>
      <c r="AJ46" s="217"/>
      <c r="AK46" s="217"/>
      <c r="AL46" s="113"/>
      <c r="AM46" s="113"/>
    </row>
    <row r="47" spans="20:37" ht="18" customHeight="1">
      <c r="T47" s="192"/>
      <c r="U47" s="218"/>
      <c r="V47" s="219"/>
      <c r="W47" s="220"/>
      <c r="X47" s="221"/>
      <c r="Y47" s="218"/>
      <c r="Z47" s="222"/>
      <c r="AA47" s="223"/>
      <c r="AB47" s="192"/>
      <c r="AC47" s="224"/>
      <c r="AD47" s="217"/>
      <c r="AE47" s="217"/>
      <c r="AF47" s="217"/>
      <c r="AG47" s="217"/>
      <c r="AH47" s="217"/>
      <c r="AI47" s="217"/>
      <c r="AJ47" s="217"/>
      <c r="AK47" s="217"/>
    </row>
    <row r="48" spans="20:37" ht="18" customHeight="1">
      <c r="T48" s="192"/>
      <c r="U48" s="225"/>
      <c r="V48" s="204" t="s">
        <v>246</v>
      </c>
      <c r="W48" s="226">
        <v>8609</v>
      </c>
      <c r="X48" s="227" t="s">
        <v>58</v>
      </c>
      <c r="Y48" s="228">
        <v>804</v>
      </c>
      <c r="Z48" s="229" t="s">
        <v>70</v>
      </c>
      <c r="AA48" s="228">
        <v>97</v>
      </c>
      <c r="AB48" s="230"/>
      <c r="AC48" s="231"/>
      <c r="AD48" s="217"/>
      <c r="AE48" s="217"/>
      <c r="AF48" s="217"/>
      <c r="AG48" s="217"/>
      <c r="AH48" s="217"/>
      <c r="AI48" s="217"/>
      <c r="AJ48" s="217"/>
      <c r="AK48" s="217"/>
    </row>
    <row r="49" spans="17:37" ht="18" customHeight="1">
      <c r="Q49" s="143"/>
      <c r="R49" s="143"/>
      <c r="S49" s="143"/>
      <c r="T49" s="143"/>
      <c r="U49" s="232"/>
      <c r="V49" s="472" t="s">
        <v>415</v>
      </c>
      <c r="W49" s="226">
        <v>9016</v>
      </c>
      <c r="X49" s="227" t="s">
        <v>59</v>
      </c>
      <c r="Y49" s="228">
        <v>191</v>
      </c>
      <c r="Z49" s="229" t="s">
        <v>83</v>
      </c>
      <c r="AA49" s="233">
        <v>271</v>
      </c>
      <c r="AB49" s="230"/>
      <c r="AC49" s="231"/>
      <c r="AD49" s="217"/>
      <c r="AE49" s="217"/>
      <c r="AF49" s="217"/>
      <c r="AG49" s="217"/>
      <c r="AH49" s="217"/>
      <c r="AI49" s="217"/>
      <c r="AJ49" s="217"/>
      <c r="AK49" s="217"/>
    </row>
    <row r="50" spans="17:37" ht="18" customHeight="1">
      <c r="Q50" s="225"/>
      <c r="R50" s="225"/>
      <c r="S50" s="225"/>
      <c r="T50" s="225"/>
      <c r="U50" s="232"/>
      <c r="V50" s="472" t="s">
        <v>412</v>
      </c>
      <c r="W50" s="226">
        <v>9420</v>
      </c>
      <c r="X50" s="227" t="s">
        <v>78</v>
      </c>
      <c r="Y50" s="228">
        <v>546</v>
      </c>
      <c r="Z50" s="229"/>
      <c r="AA50" s="233"/>
      <c r="AB50" s="230"/>
      <c r="AC50" s="231"/>
      <c r="AD50" s="217"/>
      <c r="AE50" s="217"/>
      <c r="AF50" s="217"/>
      <c r="AG50" s="217"/>
      <c r="AH50" s="217"/>
      <c r="AI50" s="217"/>
      <c r="AJ50" s="217"/>
      <c r="AK50" s="217"/>
    </row>
    <row r="51" spans="17:37" ht="18" customHeight="1">
      <c r="Q51" s="187"/>
      <c r="R51" s="187"/>
      <c r="S51" s="187"/>
      <c r="T51" s="187"/>
      <c r="U51" s="232"/>
      <c r="V51" s="472" t="s">
        <v>416</v>
      </c>
      <c r="W51" s="226">
        <v>9965</v>
      </c>
      <c r="X51" s="227" t="s">
        <v>203</v>
      </c>
      <c r="Y51" s="228">
        <v>236</v>
      </c>
      <c r="Z51" s="227"/>
      <c r="AA51" s="234"/>
      <c r="AB51" s="230"/>
      <c r="AC51" s="231"/>
      <c r="AD51" s="217"/>
      <c r="AE51" s="217"/>
      <c r="AF51" s="217"/>
      <c r="AG51" s="217"/>
      <c r="AH51" s="217"/>
      <c r="AI51" s="217"/>
      <c r="AJ51" s="217"/>
      <c r="AK51" s="217"/>
    </row>
    <row r="52" spans="1:41" s="7" customFormat="1" ht="18" customHeight="1">
      <c r="A52" s="537" t="s">
        <v>204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235"/>
      <c r="R52" s="235"/>
      <c r="S52" s="235"/>
      <c r="T52" s="190"/>
      <c r="U52" s="145"/>
      <c r="V52" s="474" t="s">
        <v>420</v>
      </c>
      <c r="W52" s="146">
        <f>SUM(W55:W59,Y48:Y59,AA48,AA49)</f>
        <v>10562</v>
      </c>
      <c r="X52" s="138" t="s">
        <v>205</v>
      </c>
      <c r="Y52" s="139">
        <v>701</v>
      </c>
      <c r="Z52" s="138"/>
      <c r="AA52" s="144"/>
      <c r="AB52" s="141"/>
      <c r="AC52" s="142"/>
      <c r="AD52" s="41"/>
      <c r="AE52" s="41"/>
      <c r="AF52" s="41"/>
      <c r="AG52" s="41"/>
      <c r="AH52" s="41"/>
      <c r="AI52" s="41"/>
      <c r="AJ52" s="41"/>
      <c r="AK52" s="41"/>
      <c r="AO52" s="3"/>
    </row>
    <row r="53" spans="1:41" s="7" customFormat="1" ht="18" customHeight="1">
      <c r="A53" s="582" t="s">
        <v>206</v>
      </c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3"/>
      <c r="R53" s="3"/>
      <c r="S53" s="3"/>
      <c r="T53" s="8"/>
      <c r="U53" s="67"/>
      <c r="V53" s="131"/>
      <c r="W53" s="147"/>
      <c r="X53" s="138" t="s">
        <v>61</v>
      </c>
      <c r="Y53" s="139">
        <v>12</v>
      </c>
      <c r="Z53" s="140"/>
      <c r="AA53" s="144"/>
      <c r="AB53" s="141"/>
      <c r="AC53" s="142"/>
      <c r="AD53" s="41"/>
      <c r="AE53" s="41"/>
      <c r="AF53" s="41"/>
      <c r="AG53" s="41"/>
      <c r="AH53" s="41"/>
      <c r="AI53" s="41"/>
      <c r="AJ53" s="41"/>
      <c r="AK53" s="41"/>
      <c r="AO53" s="3"/>
    </row>
    <row r="54" spans="1:41" s="7" customFormat="1" ht="18" customHeight="1" thickBot="1">
      <c r="A54" s="116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 t="s">
        <v>199</v>
      </c>
      <c r="Q54" s="3"/>
      <c r="R54" s="3"/>
      <c r="S54" s="3"/>
      <c r="T54" s="8"/>
      <c r="U54" s="67"/>
      <c r="V54" s="67"/>
      <c r="W54" s="148"/>
      <c r="X54" s="138" t="s">
        <v>63</v>
      </c>
      <c r="Y54" s="139">
        <v>294</v>
      </c>
      <c r="Z54" s="140"/>
      <c r="AA54" s="144"/>
      <c r="AB54" s="141"/>
      <c r="AC54" s="142"/>
      <c r="AD54" s="41"/>
      <c r="AE54" s="41"/>
      <c r="AF54" s="41"/>
      <c r="AG54" s="41"/>
      <c r="AH54" s="41"/>
      <c r="AI54" s="41"/>
      <c r="AJ54" s="41"/>
      <c r="AK54" s="41"/>
      <c r="AN54" s="3"/>
      <c r="AO54" s="3"/>
    </row>
    <row r="55" spans="1:41" s="7" customFormat="1" ht="18" customHeight="1">
      <c r="A55" s="631" t="s">
        <v>207</v>
      </c>
      <c r="B55" s="149" t="s">
        <v>156</v>
      </c>
      <c r="C55" s="149"/>
      <c r="D55" s="150"/>
      <c r="E55" s="149" t="s">
        <v>208</v>
      </c>
      <c r="F55" s="150"/>
      <c r="G55" s="149" t="s">
        <v>209</v>
      </c>
      <c r="H55" s="150"/>
      <c r="I55" s="149" t="s">
        <v>210</v>
      </c>
      <c r="J55" s="150"/>
      <c r="K55" s="149" t="s">
        <v>211</v>
      </c>
      <c r="L55" s="150"/>
      <c r="M55" s="149" t="s">
        <v>212</v>
      </c>
      <c r="N55" s="150"/>
      <c r="O55" s="149" t="s">
        <v>213</v>
      </c>
      <c r="P55" s="149"/>
      <c r="Q55" s="3"/>
      <c r="R55" s="3"/>
      <c r="S55" s="3"/>
      <c r="T55" s="8"/>
      <c r="U55" s="67"/>
      <c r="V55" s="132" t="s">
        <v>53</v>
      </c>
      <c r="W55" s="151">
        <v>4124</v>
      </c>
      <c r="X55" s="140" t="s">
        <v>65</v>
      </c>
      <c r="Y55" s="139">
        <v>222</v>
      </c>
      <c r="Z55" s="140"/>
      <c r="AA55" s="144"/>
      <c r="AB55" s="141"/>
      <c r="AC55" s="142"/>
      <c r="AD55" s="41"/>
      <c r="AE55" s="41"/>
      <c r="AF55" s="41"/>
      <c r="AG55" s="41"/>
      <c r="AH55" s="41"/>
      <c r="AI55" s="41"/>
      <c r="AJ55" s="41"/>
      <c r="AK55" s="41"/>
      <c r="AN55" s="3"/>
      <c r="AO55" s="3"/>
    </row>
    <row r="56" spans="1:41" s="7" customFormat="1" ht="18" customHeight="1">
      <c r="A56" s="632"/>
      <c r="B56" s="152" t="s">
        <v>153</v>
      </c>
      <c r="C56" s="153" t="s">
        <v>2</v>
      </c>
      <c r="D56" s="154" t="s">
        <v>3</v>
      </c>
      <c r="E56" s="154" t="s">
        <v>2</v>
      </c>
      <c r="F56" s="154" t="s">
        <v>3</v>
      </c>
      <c r="G56" s="154" t="s">
        <v>2</v>
      </c>
      <c r="H56" s="154" t="s">
        <v>3</v>
      </c>
      <c r="I56" s="154" t="s">
        <v>2</v>
      </c>
      <c r="J56" s="154" t="s">
        <v>3</v>
      </c>
      <c r="K56" s="154" t="s">
        <v>2</v>
      </c>
      <c r="L56" s="154" t="s">
        <v>3</v>
      </c>
      <c r="M56" s="154" t="s">
        <v>2</v>
      </c>
      <c r="N56" s="154" t="s">
        <v>3</v>
      </c>
      <c r="O56" s="154" t="s">
        <v>2</v>
      </c>
      <c r="P56" s="152" t="s">
        <v>3</v>
      </c>
      <c r="Q56" s="3"/>
      <c r="R56" s="3"/>
      <c r="S56" s="3"/>
      <c r="T56" s="8"/>
      <c r="U56" s="67"/>
      <c r="V56" s="132" t="s">
        <v>54</v>
      </c>
      <c r="W56" s="151">
        <v>531</v>
      </c>
      <c r="X56" s="140" t="s">
        <v>66</v>
      </c>
      <c r="Y56" s="139">
        <v>174</v>
      </c>
      <c r="Z56" s="140"/>
      <c r="AA56" s="144"/>
      <c r="AB56" s="141"/>
      <c r="AC56" s="142"/>
      <c r="AD56" s="41"/>
      <c r="AE56" s="41"/>
      <c r="AF56" s="41"/>
      <c r="AG56" s="41"/>
      <c r="AH56" s="41"/>
      <c r="AI56" s="41"/>
      <c r="AJ56" s="41"/>
      <c r="AK56" s="41"/>
      <c r="AN56" s="3"/>
      <c r="AO56" s="3"/>
    </row>
    <row r="57" spans="1:40" ht="18" customHeight="1">
      <c r="A57" s="471" t="s">
        <v>414</v>
      </c>
      <c r="B57" s="155">
        <f>SUM(C57,D57)</f>
        <v>10068</v>
      </c>
      <c r="C57" s="77">
        <f aca="true" t="shared" si="1" ref="C57:D59">SUM(E57,G57,I57,K57,M57,O57,B64,D64,F64,H64,J64,L64,N64,B71,D71,F71,H71,J71,L71,N71)</f>
        <v>5325</v>
      </c>
      <c r="D57" s="77">
        <f t="shared" si="1"/>
        <v>4743</v>
      </c>
      <c r="E57" s="156">
        <v>28</v>
      </c>
      <c r="F57" s="156">
        <v>21</v>
      </c>
      <c r="G57" s="156">
        <v>4</v>
      </c>
      <c r="H57" s="157">
        <v>4</v>
      </c>
      <c r="I57" s="156">
        <v>4</v>
      </c>
      <c r="J57" s="156">
        <v>2</v>
      </c>
      <c r="K57" s="156">
        <v>15</v>
      </c>
      <c r="L57" s="156">
        <v>5</v>
      </c>
      <c r="M57" s="156">
        <v>24</v>
      </c>
      <c r="N57" s="156">
        <v>11</v>
      </c>
      <c r="O57" s="156">
        <v>41</v>
      </c>
      <c r="P57" s="156">
        <v>17</v>
      </c>
      <c r="Q57" s="208"/>
      <c r="R57" s="208"/>
      <c r="S57" s="208"/>
      <c r="T57" s="192"/>
      <c r="U57" s="192"/>
      <c r="V57" s="201" t="s">
        <v>55</v>
      </c>
      <c r="W57" s="236">
        <v>1655</v>
      </c>
      <c r="X57" s="227" t="s">
        <v>214</v>
      </c>
      <c r="Y57" s="228">
        <v>115</v>
      </c>
      <c r="Z57" s="229"/>
      <c r="AA57" s="233"/>
      <c r="AB57" s="230"/>
      <c r="AC57" s="231"/>
      <c r="AD57" s="217"/>
      <c r="AE57" s="217"/>
      <c r="AF57" s="217"/>
      <c r="AG57" s="217"/>
      <c r="AH57" s="217"/>
      <c r="AI57" s="217"/>
      <c r="AJ57" s="217"/>
      <c r="AK57" s="217"/>
      <c r="AN57" s="235"/>
    </row>
    <row r="58" spans="1:40" ht="18" customHeight="1">
      <c r="A58" s="472" t="s">
        <v>412</v>
      </c>
      <c r="B58" s="237">
        <f>SUM(C58,D58)</f>
        <v>9976</v>
      </c>
      <c r="C58" s="197">
        <f t="shared" si="1"/>
        <v>5305</v>
      </c>
      <c r="D58" s="197">
        <f t="shared" si="1"/>
        <v>4671</v>
      </c>
      <c r="E58" s="156">
        <v>24</v>
      </c>
      <c r="F58" s="156">
        <v>16</v>
      </c>
      <c r="G58" s="156">
        <v>4</v>
      </c>
      <c r="H58" s="157">
        <v>2</v>
      </c>
      <c r="I58" s="156">
        <v>5</v>
      </c>
      <c r="J58" s="156">
        <v>1</v>
      </c>
      <c r="K58" s="156">
        <v>9</v>
      </c>
      <c r="L58" s="156">
        <v>3</v>
      </c>
      <c r="M58" s="156">
        <v>19</v>
      </c>
      <c r="N58" s="156">
        <v>6</v>
      </c>
      <c r="O58" s="156">
        <v>21</v>
      </c>
      <c r="P58" s="156">
        <v>8</v>
      </c>
      <c r="Q58" s="208"/>
      <c r="R58" s="208"/>
      <c r="S58" s="208"/>
      <c r="T58" s="192"/>
      <c r="U58" s="192"/>
      <c r="V58" s="201" t="s">
        <v>56</v>
      </c>
      <c r="W58" s="236">
        <v>196</v>
      </c>
      <c r="X58" s="229" t="s">
        <v>68</v>
      </c>
      <c r="Y58" s="228">
        <v>102</v>
      </c>
      <c r="Z58" s="229"/>
      <c r="AA58" s="238"/>
      <c r="AB58" s="210"/>
      <c r="AC58" s="224"/>
      <c r="AD58" s="217"/>
      <c r="AE58" s="217"/>
      <c r="AF58" s="217"/>
      <c r="AG58" s="217"/>
      <c r="AH58" s="217"/>
      <c r="AI58" s="217"/>
      <c r="AJ58" s="217"/>
      <c r="AK58" s="217"/>
      <c r="AN58" s="235"/>
    </row>
    <row r="59" spans="1:37" ht="18" customHeight="1">
      <c r="A59" s="473" t="s">
        <v>413</v>
      </c>
      <c r="B59" s="158">
        <f>SUM(C59,D59)</f>
        <v>10376</v>
      </c>
      <c r="C59" s="159">
        <f>SUM(E59,G59,I59,K59,M59,O59,B66,D66,F66,H66,J66,L66,N66,B73,D73,F73,H73,J73,L73,N73)</f>
        <v>5484</v>
      </c>
      <c r="D59" s="159">
        <f t="shared" si="1"/>
        <v>4892</v>
      </c>
      <c r="E59" s="160">
        <v>26</v>
      </c>
      <c r="F59" s="161">
        <v>19</v>
      </c>
      <c r="G59" s="161">
        <v>2</v>
      </c>
      <c r="H59" s="162">
        <v>1</v>
      </c>
      <c r="I59" s="161">
        <v>2</v>
      </c>
      <c r="J59" s="161">
        <v>4</v>
      </c>
      <c r="K59" s="161">
        <v>9</v>
      </c>
      <c r="L59" s="161">
        <v>9</v>
      </c>
      <c r="M59" s="161">
        <v>18</v>
      </c>
      <c r="N59" s="161">
        <v>10</v>
      </c>
      <c r="O59" s="161">
        <v>22</v>
      </c>
      <c r="P59" s="161">
        <v>13</v>
      </c>
      <c r="Q59" s="208"/>
      <c r="R59" s="208"/>
      <c r="S59" s="208"/>
      <c r="T59" s="192"/>
      <c r="U59" s="211"/>
      <c r="V59" s="212" t="s">
        <v>57</v>
      </c>
      <c r="W59" s="239">
        <v>156</v>
      </c>
      <c r="X59" s="240" t="s">
        <v>81</v>
      </c>
      <c r="Y59" s="241">
        <v>135</v>
      </c>
      <c r="Z59" s="242"/>
      <c r="AA59" s="243"/>
      <c r="AB59" s="244"/>
      <c r="AC59" s="244"/>
      <c r="AD59" s="217"/>
      <c r="AE59" s="217"/>
      <c r="AF59" s="217"/>
      <c r="AG59" s="217"/>
      <c r="AH59" s="217"/>
      <c r="AI59" s="217"/>
      <c r="AJ59" s="217"/>
      <c r="AK59" s="217"/>
    </row>
    <row r="60" spans="1:37" s="7" customFormat="1" ht="18" customHeight="1">
      <c r="A60" s="164"/>
      <c r="B60" s="165"/>
      <c r="C60" s="165"/>
      <c r="D60" s="165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7"/>
      <c r="T60" s="36"/>
      <c r="U60" s="136" t="s">
        <v>215</v>
      </c>
      <c r="V60" s="136"/>
      <c r="W60" s="168"/>
      <c r="X60" s="133"/>
      <c r="Y60" s="169"/>
      <c r="Z60" s="133"/>
      <c r="AA60" s="133"/>
      <c r="AB60" s="163"/>
      <c r="AC60" s="163"/>
      <c r="AD60" s="41"/>
      <c r="AE60" s="41"/>
      <c r="AF60" s="41"/>
      <c r="AG60" s="41"/>
      <c r="AH60" s="41"/>
      <c r="AI60" s="41"/>
      <c r="AJ60" s="41"/>
      <c r="AK60" s="41"/>
    </row>
    <row r="61" spans="20:37" s="7" customFormat="1" ht="18" customHeight="1" thickBot="1">
      <c r="T61" s="36"/>
      <c r="U61" s="7" t="s">
        <v>216</v>
      </c>
      <c r="V61" s="112"/>
      <c r="W61" s="163"/>
      <c r="X61" s="163"/>
      <c r="Y61" s="163"/>
      <c r="Z61" s="163"/>
      <c r="AA61" s="163"/>
      <c r="AB61" s="163"/>
      <c r="AC61" s="163"/>
      <c r="AD61" s="41"/>
      <c r="AE61" s="41"/>
      <c r="AF61" s="41"/>
      <c r="AG61" s="41"/>
      <c r="AH61" s="41"/>
      <c r="AI61" s="41"/>
      <c r="AJ61" s="41"/>
      <c r="AK61" s="41"/>
    </row>
    <row r="62" spans="1:60" s="7" customFormat="1" ht="18" customHeight="1">
      <c r="A62" s="631" t="s">
        <v>217</v>
      </c>
      <c r="B62" s="149" t="s">
        <v>218</v>
      </c>
      <c r="C62" s="150"/>
      <c r="D62" s="149" t="s">
        <v>219</v>
      </c>
      <c r="E62" s="150"/>
      <c r="F62" s="149" t="s">
        <v>220</v>
      </c>
      <c r="G62" s="150"/>
      <c r="H62" s="149" t="s">
        <v>221</v>
      </c>
      <c r="I62" s="150"/>
      <c r="J62" s="149" t="s">
        <v>222</v>
      </c>
      <c r="K62" s="150"/>
      <c r="L62" s="149" t="s">
        <v>223</v>
      </c>
      <c r="M62" s="150"/>
      <c r="N62" s="149" t="s">
        <v>224</v>
      </c>
      <c r="O62" s="149"/>
      <c r="Q62" s="3"/>
      <c r="R62" s="3"/>
      <c r="S62" s="3"/>
      <c r="T62" s="36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7" customFormat="1" ht="18" customHeight="1">
      <c r="A63" s="632"/>
      <c r="B63" s="154" t="s">
        <v>2</v>
      </c>
      <c r="C63" s="154" t="s">
        <v>3</v>
      </c>
      <c r="D63" s="154" t="s">
        <v>2</v>
      </c>
      <c r="E63" s="154" t="s">
        <v>3</v>
      </c>
      <c r="F63" s="154" t="s">
        <v>2</v>
      </c>
      <c r="G63" s="154" t="s">
        <v>3</v>
      </c>
      <c r="H63" s="154" t="s">
        <v>2</v>
      </c>
      <c r="I63" s="154" t="s">
        <v>3</v>
      </c>
      <c r="J63" s="154" t="s">
        <v>2</v>
      </c>
      <c r="K63" s="154" t="s">
        <v>3</v>
      </c>
      <c r="L63" s="154" t="s">
        <v>2</v>
      </c>
      <c r="M63" s="154" t="s">
        <v>3</v>
      </c>
      <c r="N63" s="154" t="s">
        <v>2</v>
      </c>
      <c r="O63" s="152" t="s">
        <v>3</v>
      </c>
      <c r="Q63" s="3"/>
      <c r="R63" s="3"/>
      <c r="S63" s="3"/>
      <c r="T63" s="36"/>
      <c r="U63" s="3"/>
      <c r="V63" s="3"/>
      <c r="W63" s="170" t="s">
        <v>225</v>
      </c>
      <c r="X63" s="171"/>
      <c r="Y63" s="171"/>
      <c r="Z63" s="171"/>
      <c r="AA63" s="3"/>
      <c r="AB63" s="3"/>
      <c r="AC63" s="3"/>
      <c r="AD63" s="41"/>
      <c r="AE63" s="41"/>
      <c r="AF63" s="41"/>
      <c r="AG63" s="41"/>
      <c r="AH63" s="41"/>
      <c r="AI63" s="41"/>
      <c r="AJ63" s="41"/>
      <c r="AK63" s="41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7" customFormat="1" ht="18" customHeight="1" thickBot="1">
      <c r="A64" s="471" t="s">
        <v>414</v>
      </c>
      <c r="B64" s="155">
        <v>35</v>
      </c>
      <c r="C64" s="77">
        <v>14</v>
      </c>
      <c r="D64" s="77">
        <v>34</v>
      </c>
      <c r="E64" s="77">
        <v>16</v>
      </c>
      <c r="F64" s="77">
        <v>56</v>
      </c>
      <c r="G64" s="77">
        <v>30</v>
      </c>
      <c r="H64" s="77">
        <v>95</v>
      </c>
      <c r="I64" s="77">
        <v>45</v>
      </c>
      <c r="J64" s="77">
        <v>195</v>
      </c>
      <c r="K64" s="77">
        <v>96</v>
      </c>
      <c r="L64" s="77">
        <v>311</v>
      </c>
      <c r="M64" s="77">
        <v>168</v>
      </c>
      <c r="N64" s="77">
        <v>352</v>
      </c>
      <c r="O64" s="77">
        <v>162</v>
      </c>
      <c r="P64" s="67"/>
      <c r="Q64" s="3"/>
      <c r="R64" s="3"/>
      <c r="S64" s="3"/>
      <c r="T64" s="36"/>
      <c r="U64" s="3"/>
      <c r="V64" s="3"/>
      <c r="W64" s="3"/>
      <c r="X64" s="3"/>
      <c r="Y64" s="3"/>
      <c r="Z64" s="3"/>
      <c r="AA64" s="115" t="s">
        <v>199</v>
      </c>
      <c r="AB64" s="3"/>
      <c r="AC64" s="3"/>
      <c r="AD64" s="41"/>
      <c r="AE64" s="41"/>
      <c r="AF64" s="41"/>
      <c r="AG64" s="41"/>
      <c r="AH64" s="41"/>
      <c r="AI64" s="41"/>
      <c r="AJ64" s="41"/>
      <c r="AK64" s="41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s="7" customFormat="1" ht="18" customHeight="1">
      <c r="A65" s="472" t="s">
        <v>412</v>
      </c>
      <c r="B65" s="155">
        <v>31</v>
      </c>
      <c r="C65" s="77">
        <v>18</v>
      </c>
      <c r="D65" s="77">
        <v>42</v>
      </c>
      <c r="E65" s="77">
        <v>18</v>
      </c>
      <c r="F65" s="77">
        <v>51</v>
      </c>
      <c r="G65" s="77">
        <v>27</v>
      </c>
      <c r="H65" s="77">
        <v>89</v>
      </c>
      <c r="I65" s="77">
        <v>45</v>
      </c>
      <c r="J65" s="77">
        <v>168</v>
      </c>
      <c r="K65" s="77">
        <v>88</v>
      </c>
      <c r="L65" s="77">
        <v>320</v>
      </c>
      <c r="M65" s="77">
        <v>143</v>
      </c>
      <c r="N65" s="77">
        <v>362</v>
      </c>
      <c r="O65" s="77">
        <v>169</v>
      </c>
      <c r="P65" s="67"/>
      <c r="Q65" s="3"/>
      <c r="R65" s="3"/>
      <c r="S65" s="3"/>
      <c r="T65" s="36"/>
      <c r="U65" s="172"/>
      <c r="V65" s="633" t="s">
        <v>226</v>
      </c>
      <c r="W65" s="635" t="s">
        <v>155</v>
      </c>
      <c r="X65" s="173" t="s">
        <v>157</v>
      </c>
      <c r="Y65" s="635" t="s">
        <v>158</v>
      </c>
      <c r="Z65" s="635" t="s">
        <v>227</v>
      </c>
      <c r="AA65" s="635" t="s">
        <v>228</v>
      </c>
      <c r="AB65" s="636" t="s">
        <v>229</v>
      </c>
      <c r="AC65" s="8"/>
      <c r="AD65" s="41"/>
      <c r="AE65" s="41"/>
      <c r="AF65" s="41"/>
      <c r="AG65" s="41"/>
      <c r="AH65" s="41"/>
      <c r="AI65" s="41"/>
      <c r="AJ65" s="41"/>
      <c r="AK65" s="41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ht="18" customHeight="1">
      <c r="A66" s="473" t="s">
        <v>413</v>
      </c>
      <c r="B66" s="174">
        <v>39</v>
      </c>
      <c r="C66" s="161">
        <v>22</v>
      </c>
      <c r="D66" s="161">
        <v>33</v>
      </c>
      <c r="E66" s="161">
        <v>21</v>
      </c>
      <c r="F66" s="161">
        <v>58</v>
      </c>
      <c r="G66" s="161">
        <v>36</v>
      </c>
      <c r="H66" s="161">
        <v>83</v>
      </c>
      <c r="I66" s="161">
        <v>47</v>
      </c>
      <c r="J66" s="161">
        <v>182</v>
      </c>
      <c r="K66" s="161">
        <v>85</v>
      </c>
      <c r="L66" s="161">
        <v>289</v>
      </c>
      <c r="M66" s="161">
        <v>140</v>
      </c>
      <c r="N66" s="161">
        <v>371</v>
      </c>
      <c r="O66" s="161">
        <v>154</v>
      </c>
      <c r="Q66" s="235"/>
      <c r="R66" s="235"/>
      <c r="S66" s="235"/>
      <c r="T66" s="224"/>
      <c r="U66" s="245"/>
      <c r="V66" s="634"/>
      <c r="W66" s="477"/>
      <c r="X66" s="246" t="s">
        <v>230</v>
      </c>
      <c r="Y66" s="477"/>
      <c r="Z66" s="477"/>
      <c r="AA66" s="477"/>
      <c r="AB66" s="604"/>
      <c r="AC66" s="190"/>
      <c r="AD66" s="217"/>
      <c r="AE66" s="217"/>
      <c r="AF66" s="217"/>
      <c r="AG66" s="217"/>
      <c r="AH66" s="217"/>
      <c r="AI66" s="217"/>
      <c r="AJ66" s="217"/>
      <c r="AK66" s="217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</row>
    <row r="67" spans="1:60" s="7" customFormat="1" ht="18" customHeight="1">
      <c r="A67" s="17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Q67" s="3"/>
      <c r="R67" s="3"/>
      <c r="S67" s="3"/>
      <c r="T67" s="36"/>
      <c r="U67" s="136"/>
      <c r="V67" s="137"/>
      <c r="W67" s="176"/>
      <c r="X67" s="177"/>
      <c r="Y67" s="178"/>
      <c r="Z67" s="178"/>
      <c r="AA67" s="178"/>
      <c r="AB67" s="179"/>
      <c r="AC67" s="8"/>
      <c r="AD67" s="41"/>
      <c r="AE67" s="41"/>
      <c r="AF67" s="41"/>
      <c r="AG67" s="41"/>
      <c r="AH67" s="41"/>
      <c r="AI67" s="41"/>
      <c r="AJ67" s="41"/>
      <c r="AK67" s="41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s="7" customFormat="1" ht="18" customHeight="1" thickBot="1">
      <c r="A68" s="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O68" s="115"/>
      <c r="Q68" s="3"/>
      <c r="R68" s="3"/>
      <c r="S68" s="3"/>
      <c r="T68" s="36"/>
      <c r="U68" s="112"/>
      <c r="V68" s="6" t="s">
        <v>247</v>
      </c>
      <c r="W68" s="382">
        <f>SUM(X68:AB68)</f>
        <v>8609</v>
      </c>
      <c r="X68" s="383">
        <v>2418</v>
      </c>
      <c r="Y68" s="383">
        <v>2217</v>
      </c>
      <c r="Z68" s="383">
        <v>213</v>
      </c>
      <c r="AA68" s="383">
        <v>1907</v>
      </c>
      <c r="AB68" s="384">
        <v>1854</v>
      </c>
      <c r="AC68" s="180"/>
      <c r="AD68" s="41"/>
      <c r="AE68" s="41"/>
      <c r="AF68" s="41"/>
      <c r="AG68" s="41"/>
      <c r="AH68" s="41"/>
      <c r="AI68" s="41"/>
      <c r="AJ68" s="41"/>
      <c r="AK68" s="41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s="7" customFormat="1" ht="18" customHeight="1">
      <c r="A69" s="631" t="s">
        <v>231</v>
      </c>
      <c r="B69" s="149" t="s">
        <v>232</v>
      </c>
      <c r="C69" s="150"/>
      <c r="D69" s="149" t="s">
        <v>233</v>
      </c>
      <c r="E69" s="150"/>
      <c r="F69" s="149" t="s">
        <v>234</v>
      </c>
      <c r="G69" s="150"/>
      <c r="H69" s="629" t="s">
        <v>235</v>
      </c>
      <c r="I69" s="630"/>
      <c r="J69" s="629" t="s">
        <v>236</v>
      </c>
      <c r="K69" s="630"/>
      <c r="L69" s="629" t="s">
        <v>237</v>
      </c>
      <c r="M69" s="630"/>
      <c r="N69" s="149" t="s">
        <v>238</v>
      </c>
      <c r="O69" s="149"/>
      <c r="P69" s="67"/>
      <c r="Q69" s="3"/>
      <c r="R69" s="3"/>
      <c r="S69" s="3"/>
      <c r="T69" s="36"/>
      <c r="U69" s="130"/>
      <c r="V69" s="472" t="s">
        <v>417</v>
      </c>
      <c r="W69" s="382">
        <f>SUM(X69:AB69)</f>
        <v>9016</v>
      </c>
      <c r="X69" s="383">
        <v>2389</v>
      </c>
      <c r="Y69" s="383">
        <v>2596</v>
      </c>
      <c r="Z69" s="383">
        <v>211</v>
      </c>
      <c r="AA69" s="383">
        <v>1729</v>
      </c>
      <c r="AB69" s="384">
        <v>2091</v>
      </c>
      <c r="AC69" s="180"/>
      <c r="AD69" s="41"/>
      <c r="AE69" s="41"/>
      <c r="AF69" s="41"/>
      <c r="AG69" s="41"/>
      <c r="AH69" s="41"/>
      <c r="AI69" s="41"/>
      <c r="AJ69" s="41"/>
      <c r="AK69" s="41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s="7" customFormat="1" ht="18" customHeight="1">
      <c r="A70" s="632"/>
      <c r="B70" s="154" t="s">
        <v>2</v>
      </c>
      <c r="C70" s="154" t="s">
        <v>3</v>
      </c>
      <c r="D70" s="154" t="s">
        <v>2</v>
      </c>
      <c r="E70" s="154" t="s">
        <v>3</v>
      </c>
      <c r="F70" s="154" t="s">
        <v>2</v>
      </c>
      <c r="G70" s="154" t="s">
        <v>3</v>
      </c>
      <c r="H70" s="154" t="s">
        <v>2</v>
      </c>
      <c r="I70" s="154" t="s">
        <v>3</v>
      </c>
      <c r="J70" s="154" t="s">
        <v>2</v>
      </c>
      <c r="K70" s="153" t="s">
        <v>3</v>
      </c>
      <c r="L70" s="154" t="s">
        <v>2</v>
      </c>
      <c r="M70" s="154" t="s">
        <v>3</v>
      </c>
      <c r="N70" s="154" t="s">
        <v>2</v>
      </c>
      <c r="O70" s="152" t="s">
        <v>3</v>
      </c>
      <c r="P70" s="67"/>
      <c r="Q70" s="3"/>
      <c r="R70" s="3"/>
      <c r="S70" s="3"/>
      <c r="T70" s="36"/>
      <c r="U70" s="130"/>
      <c r="V70" s="472" t="s">
        <v>418</v>
      </c>
      <c r="W70" s="382">
        <f>SUM(X70:AB70)</f>
        <v>9420</v>
      </c>
      <c r="X70" s="383">
        <v>2301</v>
      </c>
      <c r="Y70" s="383">
        <v>3113</v>
      </c>
      <c r="Z70" s="383">
        <v>229</v>
      </c>
      <c r="AA70" s="383">
        <v>1454</v>
      </c>
      <c r="AB70" s="384">
        <v>2323</v>
      </c>
      <c r="AC70" s="180"/>
      <c r="AD70" s="41"/>
      <c r="AE70" s="41"/>
      <c r="AF70" s="41"/>
      <c r="AG70" s="41"/>
      <c r="AH70" s="41"/>
      <c r="AI70" s="41"/>
      <c r="AJ70" s="41"/>
      <c r="AK70" s="41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s="7" customFormat="1" ht="18" customHeight="1">
      <c r="A71" s="471" t="s">
        <v>414</v>
      </c>
      <c r="B71" s="155">
        <v>445</v>
      </c>
      <c r="C71" s="77">
        <v>222</v>
      </c>
      <c r="D71" s="77">
        <v>728</v>
      </c>
      <c r="E71" s="77">
        <v>387</v>
      </c>
      <c r="F71" s="77">
        <v>875</v>
      </c>
      <c r="G71" s="77">
        <v>608</v>
      </c>
      <c r="H71" s="77">
        <v>859</v>
      </c>
      <c r="I71" s="77">
        <v>776</v>
      </c>
      <c r="J71" s="77">
        <v>753</v>
      </c>
      <c r="K71" s="77">
        <v>1002</v>
      </c>
      <c r="L71" s="77">
        <v>471</v>
      </c>
      <c r="M71" s="77">
        <v>1157</v>
      </c>
      <c r="N71" s="133" t="s">
        <v>159</v>
      </c>
      <c r="O71" s="133" t="s">
        <v>159</v>
      </c>
      <c r="P71" s="67"/>
      <c r="Q71" s="3"/>
      <c r="R71" s="3"/>
      <c r="S71" s="3"/>
      <c r="T71" s="36"/>
      <c r="U71" s="130"/>
      <c r="V71" s="472" t="s">
        <v>419</v>
      </c>
      <c r="W71" s="382">
        <f>SUM(X71:AB71)</f>
        <v>9965</v>
      </c>
      <c r="X71" s="383">
        <v>2288</v>
      </c>
      <c r="Y71" s="383">
        <v>3537</v>
      </c>
      <c r="Z71" s="383">
        <v>218</v>
      </c>
      <c r="AA71" s="383">
        <v>1569</v>
      </c>
      <c r="AB71" s="384">
        <v>2353</v>
      </c>
      <c r="AC71" s="180"/>
      <c r="AD71" s="41"/>
      <c r="AE71" s="41"/>
      <c r="AF71" s="41"/>
      <c r="AG71" s="41"/>
      <c r="AH71" s="41"/>
      <c r="AI71" s="41"/>
      <c r="AJ71" s="41"/>
      <c r="AK71" s="41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ht="18" customHeight="1">
      <c r="A72" s="472" t="s">
        <v>412</v>
      </c>
      <c r="B72" s="155">
        <v>441</v>
      </c>
      <c r="C72" s="77">
        <v>218</v>
      </c>
      <c r="D72" s="77">
        <v>692</v>
      </c>
      <c r="E72" s="77">
        <v>359</v>
      </c>
      <c r="F72" s="77">
        <v>914</v>
      </c>
      <c r="G72" s="77">
        <v>533</v>
      </c>
      <c r="H72" s="77">
        <v>872</v>
      </c>
      <c r="I72" s="77">
        <v>801</v>
      </c>
      <c r="J72" s="77">
        <v>715</v>
      </c>
      <c r="K72" s="77">
        <v>971</v>
      </c>
      <c r="L72" s="77">
        <v>526</v>
      </c>
      <c r="M72" s="77">
        <v>1244</v>
      </c>
      <c r="N72" s="133" t="s">
        <v>159</v>
      </c>
      <c r="O72" s="133">
        <v>1</v>
      </c>
      <c r="P72" s="67"/>
      <c r="Q72" s="3"/>
      <c r="R72" s="3"/>
      <c r="S72" s="3"/>
      <c r="T72" s="8"/>
      <c r="U72" s="181"/>
      <c r="V72" s="475" t="s">
        <v>420</v>
      </c>
      <c r="W72" s="385">
        <f>SUM(X72:AB72)</f>
        <v>10562</v>
      </c>
      <c r="X72" s="386">
        <v>2217</v>
      </c>
      <c r="Y72" s="386">
        <v>4099</v>
      </c>
      <c r="Z72" s="386">
        <v>222</v>
      </c>
      <c r="AA72" s="386">
        <v>1689</v>
      </c>
      <c r="AB72" s="387">
        <v>2335</v>
      </c>
      <c r="AC72" s="247"/>
      <c r="AD72" s="217"/>
      <c r="AE72" s="217"/>
      <c r="AF72" s="217"/>
      <c r="AG72" s="217"/>
      <c r="AH72" s="217"/>
      <c r="AI72" s="217"/>
      <c r="AJ72" s="217"/>
      <c r="AK72" s="217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</row>
    <row r="73" spans="1:60" ht="18" customHeight="1">
      <c r="A73" s="473" t="s">
        <v>413</v>
      </c>
      <c r="B73" s="174">
        <v>426</v>
      </c>
      <c r="C73" s="161">
        <v>220</v>
      </c>
      <c r="D73" s="161">
        <v>665</v>
      </c>
      <c r="E73" s="161">
        <v>381</v>
      </c>
      <c r="F73" s="161">
        <v>981</v>
      </c>
      <c r="G73" s="161">
        <v>535</v>
      </c>
      <c r="H73" s="161">
        <v>943</v>
      </c>
      <c r="I73" s="161">
        <v>820</v>
      </c>
      <c r="J73" s="161">
        <v>789</v>
      </c>
      <c r="K73" s="161">
        <v>991</v>
      </c>
      <c r="L73" s="161">
        <v>546</v>
      </c>
      <c r="M73" s="161">
        <v>1384</v>
      </c>
      <c r="N73" s="162" t="s">
        <v>159</v>
      </c>
      <c r="O73" s="162" t="s">
        <v>159</v>
      </c>
      <c r="P73" s="192"/>
      <c r="Q73" s="235"/>
      <c r="R73" s="235"/>
      <c r="S73" s="235"/>
      <c r="T73" s="235"/>
      <c r="U73" s="218" t="s">
        <v>239</v>
      </c>
      <c r="V73" s="248"/>
      <c r="W73" s="248"/>
      <c r="X73" s="248"/>
      <c r="Y73" s="248"/>
      <c r="Z73" s="248"/>
      <c r="AA73" s="248"/>
      <c r="AB73" s="248"/>
      <c r="AC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</row>
    <row r="74" spans="1:60" ht="18" customHeight="1">
      <c r="A74" s="192" t="s">
        <v>197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82"/>
      <c r="O74" s="182"/>
      <c r="P74" s="192"/>
      <c r="Q74" s="235"/>
      <c r="R74" s="235"/>
      <c r="S74" s="235"/>
      <c r="T74" s="235"/>
      <c r="U74" s="185" t="s">
        <v>240</v>
      </c>
      <c r="V74" s="190"/>
      <c r="W74" s="190"/>
      <c r="X74" s="190"/>
      <c r="Y74" s="190"/>
      <c r="Z74" s="190"/>
      <c r="AA74" s="190"/>
      <c r="AB74" s="190"/>
      <c r="AC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</row>
    <row r="75" spans="2:60" ht="18" customHeight="1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V75" s="190"/>
      <c r="W75" s="190"/>
      <c r="X75" s="190"/>
      <c r="Y75" s="190"/>
      <c r="Z75" s="190"/>
      <c r="AA75" s="190"/>
      <c r="AB75" s="190"/>
      <c r="AC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</row>
    <row r="76" spans="1:60" ht="15" customHeight="1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</row>
    <row r="77" spans="1:60" ht="15" customHeight="1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AD77" s="235"/>
      <c r="AE77" s="235"/>
      <c r="AF77" s="235"/>
      <c r="AG77" s="235"/>
      <c r="AH77" s="235"/>
      <c r="AI77" s="235"/>
      <c r="AJ77" s="235"/>
      <c r="AK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</row>
    <row r="78" spans="1:60" ht="15" customHeight="1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AD78" s="235"/>
      <c r="AE78" s="235"/>
      <c r="AF78" s="235"/>
      <c r="AG78" s="235"/>
      <c r="AH78" s="235"/>
      <c r="AI78" s="235"/>
      <c r="AJ78" s="235"/>
      <c r="AK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</row>
    <row r="79" spans="1:60" ht="15" customHeight="1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AD79" s="235"/>
      <c r="AE79" s="235"/>
      <c r="AF79" s="235"/>
      <c r="AG79" s="235"/>
      <c r="AH79" s="235"/>
      <c r="AI79" s="235"/>
      <c r="AJ79" s="235"/>
      <c r="AK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</row>
    <row r="80" spans="1:60" ht="15" customHeight="1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AD80" s="235"/>
      <c r="AE80" s="235"/>
      <c r="AF80" s="235"/>
      <c r="AG80" s="235"/>
      <c r="AH80" s="235"/>
      <c r="AI80" s="235"/>
      <c r="AJ80" s="235"/>
      <c r="AK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</row>
    <row r="81" spans="1:60" ht="15" customHeight="1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AD81" s="235"/>
      <c r="AE81" s="235"/>
      <c r="AF81" s="235"/>
      <c r="AG81" s="235"/>
      <c r="AH81" s="235"/>
      <c r="AI81" s="235"/>
      <c r="AJ81" s="235"/>
      <c r="AK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</row>
    <row r="82" spans="1:60" ht="15" customHeight="1">
      <c r="A82" s="235"/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AD82" s="235"/>
      <c r="AE82" s="235"/>
      <c r="AF82" s="235"/>
      <c r="AG82" s="235"/>
      <c r="AH82" s="235"/>
      <c r="AI82" s="235"/>
      <c r="AJ82" s="235"/>
      <c r="AK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</row>
    <row r="83" spans="1:60" ht="15" customHeight="1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AD83" s="235"/>
      <c r="AE83" s="235"/>
      <c r="AF83" s="235"/>
      <c r="AG83" s="235"/>
      <c r="AH83" s="235"/>
      <c r="AI83" s="235"/>
      <c r="AJ83" s="235"/>
      <c r="AK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</row>
    <row r="84" spans="1:60" ht="15" customHeight="1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AD84" s="235"/>
      <c r="AE84" s="235"/>
      <c r="AF84" s="235"/>
      <c r="AG84" s="235"/>
      <c r="AH84" s="235"/>
      <c r="AI84" s="235"/>
      <c r="AJ84" s="235"/>
      <c r="AK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</row>
    <row r="85" spans="1:60" ht="15" customHeight="1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AD85" s="235"/>
      <c r="AE85" s="235"/>
      <c r="AF85" s="235"/>
      <c r="AG85" s="235"/>
      <c r="AH85" s="235"/>
      <c r="AI85" s="235"/>
      <c r="AJ85" s="235"/>
      <c r="AK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</row>
    <row r="86" spans="1:60" ht="15" customHeight="1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AD86" s="235"/>
      <c r="AE86" s="235"/>
      <c r="AF86" s="235"/>
      <c r="AG86" s="235"/>
      <c r="AH86" s="235"/>
      <c r="AI86" s="235"/>
      <c r="AJ86" s="235"/>
      <c r="AK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</row>
    <row r="87" spans="1:60" ht="15" customHeight="1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AD87" s="235"/>
      <c r="AE87" s="235"/>
      <c r="AF87" s="235"/>
      <c r="AG87" s="235"/>
      <c r="AH87" s="235"/>
      <c r="AI87" s="235"/>
      <c r="AJ87" s="235"/>
      <c r="AK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</row>
    <row r="88" spans="1:60" ht="15" customHeight="1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AD88" s="235"/>
      <c r="AE88" s="235"/>
      <c r="AF88" s="235"/>
      <c r="AG88" s="235"/>
      <c r="AH88" s="235"/>
      <c r="AI88" s="235"/>
      <c r="AJ88" s="235"/>
      <c r="AK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</row>
    <row r="89" spans="1:60" ht="15" customHeight="1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</row>
    <row r="90" spans="1:60" ht="15" customHeight="1">
      <c r="A90" s="235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</row>
    <row r="91" spans="1:60" ht="15" customHeight="1">
      <c r="A91" s="235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</row>
    <row r="92" spans="1:60" ht="15" customHeight="1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</row>
    <row r="93" spans="1:60" ht="15" customHeight="1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</row>
    <row r="94" spans="1:60" ht="14.25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</row>
    <row r="95" spans="17:60" ht="14.25">
      <c r="Q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35"/>
      <c r="BH95" s="235"/>
    </row>
    <row r="96" spans="43:60" ht="14.25"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</row>
  </sheetData>
  <sheetProtection/>
  <mergeCells count="68">
    <mergeCell ref="V65:V66"/>
    <mergeCell ref="W65:W66"/>
    <mergeCell ref="AB65:AB66"/>
    <mergeCell ref="Y65:Y66"/>
    <mergeCell ref="Z65:Z66"/>
    <mergeCell ref="AA65:AA66"/>
    <mergeCell ref="H69:I69"/>
    <mergeCell ref="J69:K69"/>
    <mergeCell ref="L69:M69"/>
    <mergeCell ref="A55:A56"/>
    <mergeCell ref="A62:A63"/>
    <mergeCell ref="A69:A70"/>
    <mergeCell ref="A26:A28"/>
    <mergeCell ref="B26:J26"/>
    <mergeCell ref="K26:M28"/>
    <mergeCell ref="B27:J27"/>
    <mergeCell ref="B28:D28"/>
    <mergeCell ref="E28:G28"/>
    <mergeCell ref="H28:J28"/>
    <mergeCell ref="B9:D9"/>
    <mergeCell ref="E9:G9"/>
    <mergeCell ref="H9:J9"/>
    <mergeCell ref="K9:M9"/>
    <mergeCell ref="AD7:AD9"/>
    <mergeCell ref="AA7:AA9"/>
    <mergeCell ref="X7:X9"/>
    <mergeCell ref="Y7:Y9"/>
    <mergeCell ref="Z7:Z9"/>
    <mergeCell ref="Z45:Z46"/>
    <mergeCell ref="AA45:AA46"/>
    <mergeCell ref="AB45:AB46"/>
    <mergeCell ref="B7:D8"/>
    <mergeCell ref="E7:G8"/>
    <mergeCell ref="H7:J8"/>
    <mergeCell ref="K7:M8"/>
    <mergeCell ref="N7:P8"/>
    <mergeCell ref="Q7:S8"/>
    <mergeCell ref="W7:W9"/>
    <mergeCell ref="A3:S3"/>
    <mergeCell ref="U3:AD3"/>
    <mergeCell ref="A4:S4"/>
    <mergeCell ref="A6:A8"/>
    <mergeCell ref="B6:J6"/>
    <mergeCell ref="K6:S6"/>
    <mergeCell ref="U6:V9"/>
    <mergeCell ref="AC6:AD6"/>
    <mergeCell ref="W6:Y6"/>
    <mergeCell ref="Z6:AB6"/>
    <mergeCell ref="N29:P29"/>
    <mergeCell ref="U45:V46"/>
    <mergeCell ref="W45:W46"/>
    <mergeCell ref="AC7:AC9"/>
    <mergeCell ref="N9:P9"/>
    <mergeCell ref="Q9:S9"/>
    <mergeCell ref="U10:V10"/>
    <mergeCell ref="Y45:Y46"/>
    <mergeCell ref="X45:X46"/>
    <mergeCell ref="AC45:AC46"/>
    <mergeCell ref="A53:P53"/>
    <mergeCell ref="Q26:S28"/>
    <mergeCell ref="AB7:AB9"/>
    <mergeCell ref="Q29:S29"/>
    <mergeCell ref="A52:P52"/>
    <mergeCell ref="N26:P28"/>
    <mergeCell ref="B29:D29"/>
    <mergeCell ref="E29:G29"/>
    <mergeCell ref="H29:J29"/>
    <mergeCell ref="K29:M29"/>
  </mergeCells>
  <printOptions horizontalCentered="1" verticalCentered="1"/>
  <pageMargins left="0.5118110236220472" right="0.31496062992125984" top="0.11811023622047245" bottom="0.11811023622047245" header="0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2013-05-13T02:25:17Z</cp:lastPrinted>
  <dcterms:created xsi:type="dcterms:W3CDTF">2005-08-11T05:59:40Z</dcterms:created>
  <dcterms:modified xsi:type="dcterms:W3CDTF">2013-09-04T08:08:14Z</dcterms:modified>
  <cp:category/>
  <cp:version/>
  <cp:contentType/>
  <cp:contentStatus/>
</cp:coreProperties>
</file>